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96" activeTab="0"/>
  </bookViews>
  <sheets>
    <sheet name="Návod" sheetId="1" r:id="rId1"/>
    <sheet name="základní" sheetId="2" r:id="rId2"/>
    <sheet name="POP" sheetId="3" r:id="rId3"/>
    <sheet name="COOL" sheetId="4" r:id="rId4"/>
    <sheet name="P350" sheetId="5" r:id="rId5"/>
    <sheet name="P500" sheetId="6" r:id="rId6"/>
    <sheet name="P600" sheetId="7" r:id="rId7"/>
    <sheet name="P700" sheetId="8" r:id="rId8"/>
    <sheet name="O350" sheetId="9" r:id="rId9"/>
    <sheet name="O500" sheetId="10" r:id="rId10"/>
    <sheet name="O600" sheetId="11" r:id="rId11"/>
    <sheet name="E285" sheetId="12" r:id="rId12"/>
    <sheet name="G900" sheetId="13" r:id="rId13"/>
    <sheet name="G1000" sheetId="14" r:id="rId14"/>
    <sheet name="G1200" sheetId="15" r:id="rId15"/>
    <sheet name="G1400" sheetId="16" r:id="rId16"/>
    <sheet name="G1600" sheetId="17" r:id="rId17"/>
    <sheet name="G1800" sheetId="18" r:id="rId18"/>
    <sheet name="G2000" sheetId="19" r:id="rId19"/>
  </sheets>
  <definedNames/>
  <calcPr fullCalcOnLoad="1"/>
</workbook>
</file>

<file path=xl/sharedStrings.xml><?xml version="1.0" encoding="utf-8"?>
<sst xmlns="http://schemas.openxmlformats.org/spreadsheetml/2006/main" count="1381" uniqueCount="157">
  <si>
    <t>N Á V O D -  T A B U L K Y    L I P O V I C A</t>
  </si>
  <si>
    <r>
      <t xml:space="preserve">Vítejte ve výpočetních tabulkách pro hliníkové radiátory </t>
    </r>
    <r>
      <rPr>
        <b/>
        <sz val="11.5"/>
        <rFont val="Verdana"/>
        <family val="2"/>
      </rPr>
      <t>LIPOVICA</t>
    </r>
    <r>
      <rPr>
        <sz val="11.5"/>
        <rFont val="Verdana"/>
        <family val="2"/>
      </rPr>
      <t xml:space="preserve">. Tyto tabulky vám </t>
    </r>
  </si>
  <si>
    <t>nabízí výkonové hodnoty dle různých teplotních spádů a pro různé teploty místností.</t>
  </si>
  <si>
    <t>Před spuštěním programu doinstalujte do vašeho programu Excel "Analytické funkce":</t>
  </si>
  <si>
    <t>Zvolte :  Nástroje - Doplňky- Analytické nástroje - OK.</t>
  </si>
  <si>
    <t>1) Do žlutých políček posledního sloupce zadejte vámi požadované teploty.</t>
  </si>
  <si>
    <t>2) Symboly:</t>
  </si>
  <si>
    <t>f1.. Faktor tepelných hodnot - vypočítává se automaticky dle vámi dosazených teplot</t>
  </si>
  <si>
    <t>f2.. Faktor krytů -  pro umístění ve výklenku f2 = 0,96</t>
  </si>
  <si>
    <t xml:space="preserve">            -  pro ochranný přední kryt  f2= 0,90</t>
  </si>
  <si>
    <t>Přejeme Vám hodně užitku a příjemnou práci s tabulkami LIPOVICA.</t>
  </si>
  <si>
    <t>Kontakt :</t>
  </si>
  <si>
    <t>LIPOVICA trade s.r.o.</t>
  </si>
  <si>
    <t>ZÁKLADNÍ ÚDAJE</t>
  </si>
  <si>
    <r>
      <t>r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=60</t>
    </r>
  </si>
  <si>
    <r>
      <t>r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=50</t>
    </r>
  </si>
  <si>
    <t>typ radiátoru</t>
  </si>
  <si>
    <t>rozteč</t>
  </si>
  <si>
    <t>výška</t>
  </si>
  <si>
    <t>délka</t>
  </si>
  <si>
    <t>hloubka</t>
  </si>
  <si>
    <t>hmotnost</t>
  </si>
  <si>
    <t>vodní</t>
  </si>
  <si>
    <t>přestupní</t>
  </si>
  <si>
    <t>topný</t>
  </si>
  <si>
    <t>h</t>
  </si>
  <si>
    <t>H</t>
  </si>
  <si>
    <t>L</t>
  </si>
  <si>
    <t>D</t>
  </si>
  <si>
    <t>článku</t>
  </si>
  <si>
    <t>objem</t>
  </si>
  <si>
    <t>plocha</t>
  </si>
  <si>
    <t>výkon</t>
  </si>
  <si>
    <t>exponent</t>
  </si>
  <si>
    <t>mm</t>
  </si>
  <si>
    <t>kg</t>
  </si>
  <si>
    <t>l</t>
  </si>
  <si>
    <t>m2</t>
  </si>
  <si>
    <t>W</t>
  </si>
  <si>
    <t>ORION 600</t>
  </si>
  <si>
    <t>ORION 500</t>
  </si>
  <si>
    <t>SOLAR 600</t>
  </si>
  <si>
    <t>EKONOMIK 285</t>
  </si>
  <si>
    <t>normovaný výkon pro teploty 75/65/20°C podle normy EN 442</t>
  </si>
  <si>
    <t>Připojovací závit</t>
  </si>
  <si>
    <t>Redukce</t>
  </si>
  <si>
    <t>1/2", 3/8" nebo 1/4" otvor</t>
  </si>
  <si>
    <t>Součinitel odporu</t>
  </si>
  <si>
    <t>Nejvyšší přípustný provozní přetlak</t>
  </si>
  <si>
    <t>1,6 Mpa</t>
  </si>
  <si>
    <t>Nejvyšší přípustná teplota</t>
  </si>
  <si>
    <t>110 °C</t>
  </si>
  <si>
    <t>koeficient přepočtu pro jiný teplotní rozdíl</t>
  </si>
  <si>
    <t>f1</t>
  </si>
  <si>
    <t>koeficent přepočtu pro zábrany proudění</t>
  </si>
  <si>
    <t>f2</t>
  </si>
  <si>
    <t>základní parametry pro 1 článek</t>
  </si>
  <si>
    <r>
      <t>r</t>
    </r>
    <r>
      <rPr>
        <b/>
        <sz val="8"/>
        <rFont val="Verdana"/>
        <family val="2"/>
      </rPr>
      <t xml:space="preserve">T </t>
    </r>
    <r>
      <rPr>
        <sz val="8"/>
        <rFont val="Verdana"/>
        <family val="2"/>
      </rPr>
      <t>= 50</t>
    </r>
  </si>
  <si>
    <r>
      <t>m</t>
    </r>
    <r>
      <rPr>
        <vertAlign val="superscript"/>
        <sz val="8"/>
        <rFont val="Verdana"/>
        <family val="2"/>
      </rPr>
      <t>2</t>
    </r>
  </si>
  <si>
    <t>měření</t>
  </si>
  <si>
    <t>zde</t>
  </si>
  <si>
    <t>základní parametry celých panelů</t>
  </si>
  <si>
    <t>přepočet</t>
  </si>
  <si>
    <t>EN 442</t>
  </si>
  <si>
    <t>výpočet</t>
  </si>
  <si>
    <t>teplota vstupní vody</t>
  </si>
  <si>
    <r>
      <t>T</t>
    </r>
    <r>
      <rPr>
        <sz val="6"/>
        <rFont val="Verdana"/>
        <family val="2"/>
      </rPr>
      <t>1</t>
    </r>
  </si>
  <si>
    <t>teplota výstupní vody</t>
  </si>
  <si>
    <r>
      <t>T</t>
    </r>
    <r>
      <rPr>
        <sz val="6"/>
        <rFont val="Verdana"/>
        <family val="2"/>
      </rPr>
      <t>2</t>
    </r>
  </si>
  <si>
    <t>teplota vzduchu v místnosti</t>
  </si>
  <si>
    <r>
      <t>T</t>
    </r>
    <r>
      <rPr>
        <sz val="6"/>
        <rFont val="Verdana"/>
        <family val="2"/>
      </rPr>
      <t>v</t>
    </r>
  </si>
  <si>
    <t>teplotní rozdíl</t>
  </si>
  <si>
    <r>
      <t>r</t>
    </r>
    <r>
      <rPr>
        <b/>
        <sz val="8"/>
        <rFont val="Verdana"/>
        <family val="2"/>
      </rPr>
      <t>T</t>
    </r>
  </si>
  <si>
    <t>počet</t>
  </si>
  <si>
    <t>článků</t>
  </si>
  <si>
    <t xml:space="preserve"> mm</t>
  </si>
  <si>
    <t xml:space="preserve"> W</t>
  </si>
  <si>
    <t>boční</t>
  </si>
  <si>
    <t>čelní</t>
  </si>
  <si>
    <r>
      <t>pro jiný teplotní rozdíl</t>
    </r>
    <r>
      <rPr>
        <b/>
        <sz val="8"/>
        <rFont val="Verdana"/>
        <family val="2"/>
      </rPr>
      <t xml:space="preserve">  </t>
    </r>
    <r>
      <rPr>
        <sz val="8"/>
        <rFont val="Wingdings 3"/>
        <family val="1"/>
      </rPr>
      <t>r</t>
    </r>
    <r>
      <rPr>
        <b/>
        <sz val="8"/>
        <rFont val="Verdana"/>
        <family val="2"/>
      </rPr>
      <t xml:space="preserve">T </t>
    </r>
  </si>
  <si>
    <r>
      <t xml:space="preserve"> je koeficient přepočtu </t>
    </r>
    <r>
      <rPr>
        <b/>
        <sz val="8"/>
        <rFont val="Verdana"/>
        <family val="2"/>
      </rPr>
      <t xml:space="preserve"> f</t>
    </r>
    <r>
      <rPr>
        <sz val="8"/>
        <rFont val="Verdana"/>
        <family val="2"/>
      </rPr>
      <t>1</t>
    </r>
  </si>
  <si>
    <t>4 x G 5/4" vnitřní (levý a pravý)</t>
  </si>
  <si>
    <t>3/4", 1/2", 3/8" nebo 1/4" otvor</t>
  </si>
  <si>
    <t>Ztráta tlaku</t>
  </si>
  <si>
    <t>0,0341 Pa/článek</t>
  </si>
  <si>
    <t>POUŽITÍ</t>
  </si>
  <si>
    <r>
      <t>EKONOMIK 285</t>
    </r>
    <r>
      <rPr>
        <sz val="8"/>
        <rFont val="Verdana"/>
        <family val="2"/>
      </rPr>
      <t xml:space="preserve"> je velmi oblíben pro svoji malou výšku. Je reprezentativní a nápadný. Se svou nízkou výškou a malým nárokem na prostor je vynikající pro umístění před velké prosklené plochy, pod výlohy, do zimních zahrad, k bazénům a do dalších exlusivních interiérů. Lze jej použít i jako lavicový radiátor. Je vyráběn jako vysokotlaký odlitek ze speciální slitiny hliníku - ze siluminia. Má silné odolné stěny a žebra. Velikost otvoru pro redukce je 5/4". Rozteč 200 mm, výška 285 mm a hloubka 160 mm.</t>
    </r>
  </si>
  <si>
    <t>LIPOVICA trade s.r.o. - tel/fax 541 214 114 - GSM 604 709 236 - info@lipovica.cz</t>
  </si>
  <si>
    <t>4 x G 1" vnitřní (levý a pravý)</t>
  </si>
  <si>
    <t>0,0524 Pa/článek</t>
  </si>
  <si>
    <t>0,0655 Pa/článek</t>
  </si>
  <si>
    <t>0,0682 Pa/článek</t>
  </si>
  <si>
    <t>0,0734 Pa/článek</t>
  </si>
  <si>
    <t>ORION  500</t>
  </si>
  <si>
    <r>
      <t xml:space="preserve">je koeficient přepočtu </t>
    </r>
    <r>
      <rPr>
        <b/>
        <sz val="8"/>
        <rFont val="Verdana"/>
        <family val="2"/>
      </rPr>
      <t xml:space="preserve"> f</t>
    </r>
    <r>
      <rPr>
        <sz val="8"/>
        <rFont val="Verdana"/>
        <family val="2"/>
      </rPr>
      <t>1</t>
    </r>
  </si>
  <si>
    <r>
      <t>ORION 500</t>
    </r>
    <r>
      <rPr>
        <sz val="8"/>
        <rFont val="Verdana"/>
        <family val="2"/>
      </rPr>
      <t xml:space="preserve"> je radiátor nejnovějšího designu se zvětšeným výkonem a s roztečí 500 mm. Jeho tvary jsou elegantní a zaoblené, přední plocha působí čistě a hladce. Má dokonalejší proudění tepla a větší ohřevnou plochu než SOLAR 500. Je vyráběn jako vysokotlaký odlitek ze speciální slitiny hliníku - ze siluminia - s velmi tenkými a přitom odolnými stěnami.  Teplo se předává okamžitě a to i při nízkých teplotách. Svou výškou patří mezi nejpoužívanější a nejuniverzálnější radiátory. Vejde se do většiny prostor.Velikost otvoru pro redukce je 1". Rozteč je 500 mm, výška 578 mm a hloubka 95 mm.</t>
    </r>
  </si>
  <si>
    <t>ORION  600</t>
  </si>
  <si>
    <r>
      <t>ORION 600</t>
    </r>
    <r>
      <rPr>
        <sz val="8"/>
        <rFont val="Verdana"/>
        <family val="2"/>
      </rPr>
      <t xml:space="preserve"> je luxusní radiátor nejnovějšího designu se zvětšeným výkonem pro rozteč 600 mm. Jeho tvary jsou elegantní a zaoblené, přední plocha působí čistě a hladce. Má dokonalejší proudění tepla a větší ohřevnou plochu než SOLAR 600. Teplo se předává okamžitě a to i při nízkých teplotách. Svým výkonem již pro malé délky je vhodný do výklenků a omezených prostor. Velikost otvoru pro redukce je 1". Rozteč je 600 mm, výška 680 mm a hloubka 95 mm.</t>
    </r>
  </si>
  <si>
    <t>ORION 350</t>
  </si>
  <si>
    <r>
      <t>ORION 350</t>
    </r>
    <r>
      <rPr>
        <sz val="8"/>
        <rFont val="Verdana"/>
        <family val="2"/>
      </rPr>
      <t xml:space="preserve"> je radiátor nejnovějšího designu se zvětšeným výkonem a s roztečí 350 mm. Jeho tvary jsou elegantní a zaoblené, přední plocha působí čistě a hladce. Má dokonalejší proudění tepla a větší ohřevnou plochu než SOLAR 350. Je vyráběn jako vysokotlaký odlitek ze speciální slitiny hliníku - ze siluminia - s velmi tenkými a přitom odolnými stěnami.  Teplo se předává okamžitě a to i při nízkých teplotách. Svou výškou se hodí do podkroví, výkladů a všude tam, kde je třeba menší výšky. Velikost otvoru pro redukce je 1". Rozteč je 350 mm, výška 430 mm a hloubka 95 mm.</t>
    </r>
  </si>
  <si>
    <t>m3</t>
  </si>
  <si>
    <t>objem tělesa v m3</t>
  </si>
  <si>
    <t>rozměr</t>
  </si>
  <si>
    <t>tělesa</t>
  </si>
  <si>
    <t>Připojení  boční nebo spodní na nucený i samotížný oběh.</t>
  </si>
  <si>
    <t>Spodní připojení:</t>
  </si>
  <si>
    <t>4 x G1" (G5/4" u Ekonomiku) vnitřní, levý a pravý</t>
  </si>
  <si>
    <r>
      <t>r</t>
    </r>
    <r>
      <rPr>
        <b/>
        <sz val="8"/>
        <color indexed="18"/>
        <rFont val="Verdana"/>
        <family val="2"/>
      </rPr>
      <t>T</t>
    </r>
    <r>
      <rPr>
        <sz val="8"/>
        <color indexed="18"/>
        <rFont val="Verdana"/>
        <family val="2"/>
      </rPr>
      <t>=60</t>
    </r>
  </si>
  <si>
    <r>
      <t>r</t>
    </r>
    <r>
      <rPr>
        <b/>
        <sz val="8"/>
        <color indexed="18"/>
        <rFont val="Verdana"/>
        <family val="2"/>
      </rPr>
      <t>T</t>
    </r>
    <r>
      <rPr>
        <sz val="8"/>
        <color indexed="18"/>
        <rFont val="Verdana"/>
        <family val="2"/>
      </rPr>
      <t>=50</t>
    </r>
  </si>
  <si>
    <t xml:space="preserve">přepočtený výkon pro teploty 90/70/20°C </t>
  </si>
  <si>
    <r>
      <t>SP</t>
    </r>
    <r>
      <rPr>
        <sz val="8"/>
        <rFont val="Verdana"/>
        <family val="2"/>
      </rPr>
      <t xml:space="preserve"> - spodní levé, střední, pravé - s ventilem dole</t>
    </r>
  </si>
  <si>
    <r>
      <t>PLUS</t>
    </r>
    <r>
      <rPr>
        <sz val="8"/>
        <rFont val="Verdana"/>
        <family val="2"/>
      </rPr>
      <t xml:space="preserve"> - spodní levé, pravé - s ventilem nahoře</t>
    </r>
  </si>
  <si>
    <t>PLANO  500</t>
  </si>
  <si>
    <r>
      <t>PLANO 500</t>
    </r>
    <r>
      <rPr>
        <sz val="8"/>
        <rFont val="Verdana"/>
        <family val="2"/>
      </rPr>
      <t xml:space="preserve"> je nový čistý design s rovnou čelní plochou bez průduchů, základní rozteč 500 mm.</t>
    </r>
  </si>
  <si>
    <t>GARDA 2000</t>
  </si>
  <si>
    <t>GARDA 1800</t>
  </si>
  <si>
    <t>GARDA 1600</t>
  </si>
  <si>
    <t>GARDA 1400</t>
  </si>
  <si>
    <t>GARDA 1200</t>
  </si>
  <si>
    <t>GARDA 1000</t>
  </si>
  <si>
    <t>GARDA 0900</t>
  </si>
  <si>
    <t>GARDA 900</t>
  </si>
  <si>
    <r>
      <t>Hliníkové článkové radiátory</t>
    </r>
    <r>
      <rPr>
        <sz val="8"/>
        <rFont val="Verdana"/>
        <family val="2"/>
      </rPr>
      <t>, dodávané jako hotové panely po sudém počtu článků.</t>
    </r>
  </si>
  <si>
    <t>Základní parametry pro 1 článek:</t>
  </si>
  <si>
    <r>
      <t xml:space="preserve">  Přednastaveny jsou na teplotní spád </t>
    </r>
    <r>
      <rPr>
        <b/>
        <sz val="11.5"/>
        <rFont val="Verdana"/>
        <family val="2"/>
      </rPr>
      <t xml:space="preserve">55/45/20 </t>
    </r>
    <r>
      <rPr>
        <sz val="11.5"/>
        <rFont val="Verdana"/>
        <family val="2"/>
      </rPr>
      <t>°C.</t>
    </r>
  </si>
  <si>
    <t xml:space="preserve">  Výpočet je podle normy EN 442.</t>
  </si>
  <si>
    <r>
      <t xml:space="preserve">mobil: </t>
    </r>
    <r>
      <rPr>
        <b/>
        <sz val="11.5"/>
        <rFont val="Verdana"/>
        <family val="2"/>
      </rPr>
      <t>604 709 236</t>
    </r>
  </si>
  <si>
    <t>koupelnový radiátor - viz samostatný list</t>
  </si>
  <si>
    <t>PLANO  350</t>
  </si>
  <si>
    <r>
      <t>PLANO 350</t>
    </r>
    <r>
      <rPr>
        <sz val="8"/>
        <rFont val="Verdana"/>
        <family val="2"/>
      </rPr>
      <t xml:space="preserve"> má zajímavou výšku 429 mm. Je malý, nenápadný a hodně hřeje. Využívá se v interiérech s omezenou stavební výškou. Je vhodný do podkrovních místností a všude tam, kde není možná instalace vyšších radiátorů.  Je vyráběn jako vysokotlaký odlitek ze speciální slitiny hliníku - ze siluminia. Má velmi tenké a přitom odolné stěny a žebra. Velikost otvoru pro redukce je 1". Rozteč 350 mm, výška 429 mm a hloubka 80 mm.</t>
    </r>
  </si>
  <si>
    <t>PLANO  600</t>
  </si>
  <si>
    <r>
      <t>PLANO 600</t>
    </r>
    <r>
      <rPr>
        <sz val="8"/>
        <rFont val="Verdana"/>
        <family val="2"/>
      </rPr>
      <t xml:space="preserve"> se řadí k nejvýkonějším radiátorům. Je to vysoce elegantní a vzhledově štíhlý radiátor. Vhodný do všech interiérů, kde je potřeba velký výkon. Má velikou výhřevnou plochu vzhledem ke své délce. Je vyráběn jako vysokotlaký odlitek ze speciální slitiny hliníku - ze siluminia. Má velmi tenké a přitom odolné stěny a žebra. Velikost otvoru pro redukce je 1". Rozteč 600 mm, výška 679 mm a hloubka 80 mm.</t>
    </r>
  </si>
  <si>
    <r>
      <t xml:space="preserve">tel: </t>
    </r>
    <r>
      <rPr>
        <b/>
        <sz val="11.5"/>
        <rFont val="Verdana"/>
        <family val="2"/>
      </rPr>
      <t xml:space="preserve">541 214 114 </t>
    </r>
    <r>
      <rPr>
        <sz val="11.5"/>
        <rFont val="Verdana"/>
        <family val="2"/>
      </rPr>
      <t xml:space="preserve">  </t>
    </r>
  </si>
  <si>
    <t>email: info@lipovica.cz</t>
  </si>
  <si>
    <r>
      <t>PLANO 700</t>
    </r>
    <r>
      <rPr>
        <sz val="8"/>
        <rFont val="Verdana"/>
        <family val="2"/>
      </rPr>
      <t xml:space="preserve"> je nejvýkonnější radiátor. Je to vysoký a vzhledově velice štíhlý radiátor. Má největší výhřevnou plochu vzhledem ke své délce. Je vhodný v interiérech, kde je potřeba co největší topný výkon. Je vyráběn jako vysokotlaký odlitek ze speciální slitiny hliníku - ze siluminia. Má velmi tenké a přitom odolné stěny a žebra. Velikost otvoru pro redukce je 1". Rozteč 700 mm, výška 779 mm a hloubka 80 mm.</t>
    </r>
  </si>
  <si>
    <r>
      <t xml:space="preserve">COOL </t>
    </r>
    <r>
      <rPr>
        <sz val="14"/>
        <color indexed="12"/>
        <rFont val="Verdana"/>
        <family val="2"/>
      </rPr>
      <t>hliníkový</t>
    </r>
    <r>
      <rPr>
        <b/>
        <sz val="20"/>
        <color indexed="12"/>
        <rFont val="Verdana"/>
        <family val="2"/>
      </rPr>
      <t xml:space="preserve"> </t>
    </r>
    <r>
      <rPr>
        <sz val="14"/>
        <color indexed="12"/>
        <rFont val="Verdana"/>
        <family val="2"/>
      </rPr>
      <t>koupelnový radiátor</t>
    </r>
  </si>
  <si>
    <r>
      <t>T</t>
    </r>
    <r>
      <rPr>
        <sz val="6"/>
        <color indexed="12"/>
        <rFont val="Verdana"/>
        <family val="2"/>
      </rPr>
      <t>1</t>
    </r>
  </si>
  <si>
    <r>
      <t>T</t>
    </r>
    <r>
      <rPr>
        <sz val="6"/>
        <color indexed="12"/>
        <rFont val="Verdana"/>
        <family val="2"/>
      </rPr>
      <t>2</t>
    </r>
  </si>
  <si>
    <r>
      <t>T</t>
    </r>
    <r>
      <rPr>
        <sz val="6"/>
        <color indexed="12"/>
        <rFont val="Verdana"/>
        <family val="2"/>
      </rPr>
      <t>v</t>
    </r>
  </si>
  <si>
    <t>parametry dle výšky</t>
  </si>
  <si>
    <r>
      <t>r</t>
    </r>
    <r>
      <rPr>
        <b/>
        <sz val="8"/>
        <color indexed="12"/>
        <rFont val="Verdana"/>
        <family val="2"/>
      </rPr>
      <t>T</t>
    </r>
  </si>
  <si>
    <t>šířka</t>
  </si>
  <si>
    <t>radiátoru</t>
  </si>
  <si>
    <t>http://www.lipovica.cz/cool</t>
  </si>
  <si>
    <t>Připojení do svislých trubek se závitem G1/2" nebo středové v rozteči 50 mm se závitem G1/2".</t>
  </si>
  <si>
    <t>Montážní sada součástí balení.</t>
  </si>
  <si>
    <t>Vnitřní antikorozní úprava.</t>
  </si>
  <si>
    <t>Záruka 12 let, instalace do vlhkého prostředí.</t>
  </si>
  <si>
    <t>Možná instalace do nízkoteplotních spádů otopné soustavy.</t>
  </si>
  <si>
    <t>Široká paleta barev a designových povrchových úprav.</t>
  </si>
  <si>
    <t>COOL</t>
  </si>
  <si>
    <t>PLANO 700</t>
  </si>
  <si>
    <t>PLANO 600</t>
  </si>
  <si>
    <t>PLANO 500</t>
  </si>
  <si>
    <t>PLANO 350</t>
  </si>
  <si>
    <t>PLANO  700</t>
  </si>
  <si>
    <r>
      <t xml:space="preserve">POP </t>
    </r>
    <r>
      <rPr>
        <sz val="20"/>
        <color indexed="12"/>
        <rFont val="Verdana"/>
        <family val="2"/>
      </rPr>
      <t>Koupelnový radiátor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</si>
</sst>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0.0000"/>
    <numFmt numFmtId="166" formatCode="#,##0.0"/>
    <numFmt numFmtId="167" formatCode="#,##0.00000000"/>
    <numFmt numFmtId="168" formatCode="#,##0.0000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0.0"/>
  </numFmts>
  <fonts count="67">
    <font>
      <sz val="10"/>
      <name val="Arial CE"/>
      <family val="2"/>
    </font>
    <font>
      <sz val="10"/>
      <name val="Arial"/>
      <family val="0"/>
    </font>
    <font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1.5"/>
      <name val="Verdana"/>
      <family val="2"/>
    </font>
    <font>
      <b/>
      <sz val="11.5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sz val="6"/>
      <name val="Wingdings 3"/>
      <family val="1"/>
    </font>
    <font>
      <sz val="10"/>
      <name val="Symbol"/>
      <family val="1"/>
    </font>
    <font>
      <u val="single"/>
      <sz val="10"/>
      <color indexed="12"/>
      <name val="Arial CE"/>
      <family val="2"/>
    </font>
    <font>
      <b/>
      <sz val="8"/>
      <color indexed="9"/>
      <name val="Verdana"/>
      <family val="2"/>
    </font>
    <font>
      <b/>
      <sz val="20"/>
      <color indexed="12"/>
      <name val="Verdana"/>
      <family val="2"/>
    </font>
    <font>
      <vertAlign val="superscript"/>
      <sz val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6"/>
      <name val="Verdana"/>
      <family val="2"/>
    </font>
    <font>
      <sz val="8"/>
      <name val="Wingdings 3"/>
      <family val="1"/>
    </font>
    <font>
      <sz val="20"/>
      <color indexed="12"/>
      <name val="Verdana"/>
      <family val="2"/>
    </font>
    <font>
      <sz val="8"/>
      <name val="Arial CE"/>
      <family val="2"/>
    </font>
    <font>
      <b/>
      <sz val="8"/>
      <color indexed="18"/>
      <name val="Verdana"/>
      <family val="2"/>
    </font>
    <font>
      <u val="single"/>
      <sz val="10"/>
      <color indexed="36"/>
      <name val="Arial CE"/>
      <family val="2"/>
    </font>
    <font>
      <sz val="6"/>
      <color indexed="18"/>
      <name val="Wingdings 3"/>
      <family val="1"/>
    </font>
    <font>
      <sz val="8"/>
      <color indexed="18"/>
      <name val="Verdana"/>
      <family val="2"/>
    </font>
    <font>
      <b/>
      <sz val="14"/>
      <color indexed="12"/>
      <name val="Verdana"/>
      <family val="2"/>
    </font>
    <font>
      <sz val="14"/>
      <color indexed="12"/>
      <name val="Verdana"/>
      <family val="2"/>
    </font>
    <font>
      <sz val="6"/>
      <color indexed="12"/>
      <name val="Verdana"/>
      <family val="2"/>
    </font>
    <font>
      <sz val="6"/>
      <color indexed="12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 applyProtection="1">
      <alignment horizontal="left" vertical="center"/>
      <protection locked="0"/>
    </xf>
    <xf numFmtId="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4" fontId="8" fillId="0" borderId="22" xfId="0" applyNumberFormat="1" applyFont="1" applyFill="1" applyBorder="1" applyAlignment="1">
      <alignment horizontal="left"/>
    </xf>
    <xf numFmtId="1" fontId="8" fillId="0" borderId="23" xfId="0" applyNumberFormat="1" applyFont="1" applyFill="1" applyBorder="1" applyAlignment="1">
      <alignment horizontal="left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 horizontal="left"/>
    </xf>
    <xf numFmtId="4" fontId="8" fillId="0" borderId="23" xfId="0" applyNumberFormat="1" applyFont="1" applyFill="1" applyBorder="1" applyAlignment="1">
      <alignment horizontal="left"/>
    </xf>
    <xf numFmtId="166" fontId="8" fillId="0" borderId="24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left" vertical="center"/>
    </xf>
    <xf numFmtId="4" fontId="8" fillId="0" borderId="25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top"/>
    </xf>
    <xf numFmtId="3" fontId="10" fillId="0" borderId="0" xfId="0" applyNumberFormat="1" applyFont="1" applyFill="1" applyAlignment="1">
      <alignment horizontal="left" vertical="center"/>
    </xf>
    <xf numFmtId="4" fontId="20" fillId="0" borderId="0" xfId="0" applyNumberFormat="1" applyFont="1" applyFill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right" vertical="center"/>
    </xf>
    <xf numFmtId="3" fontId="11" fillId="0" borderId="3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20" fillId="33" borderId="35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3" fontId="11" fillId="0" borderId="3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20" fillId="33" borderId="38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20" fillId="33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left" vertical="center"/>
    </xf>
    <xf numFmtId="4" fontId="8" fillId="0" borderId="40" xfId="0" applyNumberFormat="1" applyFont="1" applyFill="1" applyBorder="1" applyAlignment="1">
      <alignment horizontal="right"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9" fillId="0" borderId="44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center" vertical="center" wrapText="1"/>
    </xf>
    <xf numFmtId="4" fontId="8" fillId="0" borderId="47" xfId="0" applyNumberFormat="1" applyFont="1" applyFill="1" applyBorder="1" applyAlignment="1">
      <alignment horizontal="center"/>
    </xf>
    <xf numFmtId="1" fontId="10" fillId="0" borderId="46" xfId="0" applyNumberFormat="1" applyFont="1" applyFill="1" applyBorder="1" applyAlignment="1">
      <alignment horizontal="center" vertical="center" wrapText="1"/>
    </xf>
    <xf numFmtId="1" fontId="19" fillId="0" borderId="48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4" fontId="8" fillId="0" borderId="52" xfId="0" applyNumberFormat="1" applyFont="1" applyFill="1" applyBorder="1" applyAlignment="1">
      <alignment horizontal="center" vertical="center" wrapText="1"/>
    </xf>
    <xf numFmtId="4" fontId="8" fillId="0" borderId="52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1" fontId="19" fillId="0" borderId="53" xfId="0" applyNumberFormat="1" applyFont="1" applyFill="1" applyBorder="1" applyAlignment="1">
      <alignment horizontal="center" vertical="center" wrapText="1"/>
    </xf>
    <xf numFmtId="3" fontId="11" fillId="0" borderId="54" xfId="0" applyNumberFormat="1" applyFont="1" applyFill="1" applyBorder="1" applyAlignment="1">
      <alignment horizontal="center" vertical="center"/>
    </xf>
    <xf numFmtId="4" fontId="8" fillId="0" borderId="55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19" fillId="0" borderId="56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4" fontId="8" fillId="0" borderId="41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 applyProtection="1">
      <alignment horizontal="center" textRotation="90"/>
      <protection locked="0"/>
    </xf>
    <xf numFmtId="4" fontId="8" fillId="0" borderId="58" xfId="0" applyNumberFormat="1" applyFont="1" applyFill="1" applyBorder="1" applyAlignment="1">
      <alignment horizontal="left" vertical="center"/>
    </xf>
    <xf numFmtId="1" fontId="8" fillId="0" borderId="59" xfId="0" applyNumberFormat="1" applyFont="1" applyFill="1" applyBorder="1" applyAlignment="1">
      <alignment horizontal="left" vertical="center"/>
    </xf>
    <xf numFmtId="4" fontId="8" fillId="0" borderId="59" xfId="0" applyNumberFormat="1" applyFont="1" applyFill="1" applyBorder="1" applyAlignment="1">
      <alignment horizontal="center" vertical="center"/>
    </xf>
    <xf numFmtId="4" fontId="8" fillId="0" borderId="60" xfId="0" applyNumberFormat="1" applyFont="1" applyFill="1" applyBorder="1" applyAlignment="1">
      <alignment horizontal="right" vertical="center"/>
    </xf>
    <xf numFmtId="1" fontId="8" fillId="0" borderId="58" xfId="0" applyNumberFormat="1" applyFont="1" applyFill="1" applyBorder="1" applyAlignment="1">
      <alignment horizontal="left" vertical="center"/>
    </xf>
    <xf numFmtId="4" fontId="8" fillId="0" borderId="59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horizontal="left" textRotation="90"/>
    </xf>
    <xf numFmtId="4" fontId="8" fillId="0" borderId="0" xfId="0" applyNumberFormat="1" applyFont="1" applyFill="1" applyAlignment="1" applyProtection="1">
      <alignment horizontal="left" vertical="center" textRotation="90"/>
      <protection locked="0"/>
    </xf>
    <xf numFmtId="4" fontId="23" fillId="0" borderId="0" xfId="0" applyNumberFormat="1" applyFont="1" applyFill="1" applyAlignment="1" applyProtection="1">
      <alignment horizontal="right" vertical="center" textRotation="90"/>
      <protection locked="0"/>
    </xf>
    <xf numFmtId="3" fontId="11" fillId="0" borderId="29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19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58" xfId="0" applyNumberFormat="1" applyFont="1" applyFill="1" applyBorder="1" applyAlignment="1">
      <alignment horizontal="left"/>
    </xf>
    <xf numFmtId="1" fontId="8" fillId="0" borderId="59" xfId="0" applyNumberFormat="1" applyFont="1" applyFill="1" applyBorder="1" applyAlignment="1">
      <alignment horizontal="left"/>
    </xf>
    <xf numFmtId="4" fontId="8" fillId="0" borderId="59" xfId="0" applyNumberFormat="1" applyFont="1" applyFill="1" applyBorder="1" applyAlignment="1">
      <alignment horizontal="center"/>
    </xf>
    <xf numFmtId="4" fontId="8" fillId="0" borderId="60" xfId="0" applyNumberFormat="1" applyFont="1" applyFill="1" applyBorder="1" applyAlignment="1">
      <alignment horizontal="right"/>
    </xf>
    <xf numFmtId="1" fontId="8" fillId="0" borderId="58" xfId="0" applyNumberFormat="1" applyFont="1" applyFill="1" applyBorder="1" applyAlignment="1">
      <alignment horizontal="left"/>
    </xf>
    <xf numFmtId="4" fontId="8" fillId="0" borderId="59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168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166" fontId="8" fillId="0" borderId="23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166" fontId="8" fillId="0" borderId="23" xfId="0" applyNumberFormat="1" applyFont="1" applyFill="1" applyBorder="1" applyAlignment="1">
      <alignment horizontal="left"/>
    </xf>
    <xf numFmtId="0" fontId="25" fillId="0" borderId="6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/>
    </xf>
    <xf numFmtId="3" fontId="28" fillId="0" borderId="16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" fontId="11" fillId="0" borderId="2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5" fillId="0" borderId="62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1" fontId="28" fillId="0" borderId="16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/>
    </xf>
    <xf numFmtId="4" fontId="20" fillId="34" borderId="0" xfId="0" applyNumberFormat="1" applyFont="1" applyFill="1" applyAlignment="1">
      <alignment horizontal="center"/>
    </xf>
    <xf numFmtId="4" fontId="20" fillId="34" borderId="0" xfId="0" applyNumberFormat="1" applyFont="1" applyFill="1" applyAlignment="1">
      <alignment horizontal="center" vertical="center"/>
    </xf>
    <xf numFmtId="4" fontId="10" fillId="0" borderId="61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20" fillId="33" borderId="17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right" vertical="center"/>
    </xf>
    <xf numFmtId="1" fontId="10" fillId="0" borderId="18" xfId="0" applyNumberFormat="1" applyFont="1" applyFill="1" applyBorder="1" applyAlignment="1">
      <alignment horizontal="center" vertical="center"/>
    </xf>
    <xf numFmtId="3" fontId="20" fillId="33" borderId="19" xfId="0" applyNumberFormat="1" applyFont="1" applyFill="1" applyBorder="1" applyAlignment="1">
      <alignment horizontal="center" vertical="center"/>
    </xf>
    <xf numFmtId="1" fontId="20" fillId="33" borderId="19" xfId="0" applyNumberFormat="1" applyFont="1" applyFill="1" applyBorder="1" applyAlignment="1">
      <alignment horizontal="center" vertical="center"/>
    </xf>
    <xf numFmtId="4" fontId="10" fillId="0" borderId="57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left" vertical="center"/>
    </xf>
    <xf numFmtId="4" fontId="10" fillId="0" borderId="20" xfId="0" applyNumberFormat="1" applyFont="1" applyFill="1" applyBorder="1" applyAlignment="1">
      <alignment horizontal="right" vertical="center"/>
    </xf>
    <xf numFmtId="3" fontId="32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3" fontId="19" fillId="0" borderId="21" xfId="0" applyNumberFormat="1" applyFont="1" applyFill="1" applyBorder="1" applyAlignment="1">
      <alignment horizontal="center" vertical="center"/>
    </xf>
    <xf numFmtId="3" fontId="13" fillId="0" borderId="6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1" fontId="11" fillId="0" borderId="61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1" fontId="11" fillId="0" borderId="57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4" fontId="15" fillId="0" borderId="0" xfId="36" applyNumberFormat="1" applyFill="1" applyBorder="1" applyAlignment="1">
      <alignment/>
    </xf>
    <xf numFmtId="3" fontId="15" fillId="0" borderId="0" xfId="36" applyNumberFormat="1" applyFill="1" applyBorder="1" applyAlignment="1">
      <alignment horizontal="center"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/>
    </xf>
    <xf numFmtId="174" fontId="11" fillId="0" borderId="18" xfId="0" applyNumberFormat="1" applyFont="1" applyFill="1" applyBorder="1" applyAlignment="1">
      <alignment horizontal="center" vertical="center"/>
    </xf>
    <xf numFmtId="3" fontId="11" fillId="0" borderId="64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1" fillId="0" borderId="5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left" textRotation="90"/>
    </xf>
    <xf numFmtId="4" fontId="8" fillId="0" borderId="37" xfId="0" applyNumberFormat="1" applyFont="1" applyFill="1" applyBorder="1" applyAlignment="1">
      <alignment horizontal="center"/>
    </xf>
    <xf numFmtId="4" fontId="8" fillId="0" borderId="65" xfId="0" applyNumberFormat="1" applyFont="1" applyFill="1" applyBorder="1" applyAlignment="1">
      <alignment horizontal="center"/>
    </xf>
    <xf numFmtId="4" fontId="8" fillId="0" borderId="66" xfId="0" applyNumberFormat="1" applyFont="1" applyFill="1" applyBorder="1" applyAlignment="1">
      <alignment horizontal="center"/>
    </xf>
    <xf numFmtId="4" fontId="8" fillId="0" borderId="67" xfId="0" applyNumberFormat="1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 vertical="center"/>
    </xf>
    <xf numFmtId="4" fontId="8" fillId="0" borderId="68" xfId="0" applyNumberFormat="1" applyFont="1" applyFill="1" applyBorder="1" applyAlignment="1">
      <alignment horizontal="center" vertical="center"/>
    </xf>
    <xf numFmtId="4" fontId="8" fillId="0" borderId="47" xfId="0" applyNumberFormat="1" applyFont="1" applyFill="1" applyBorder="1" applyAlignment="1">
      <alignment horizontal="center" vertical="center" wrapText="1"/>
    </xf>
    <xf numFmtId="4" fontId="8" fillId="0" borderId="6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68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70" xfId="0" applyNumberFormat="1" applyFont="1" applyFill="1" applyBorder="1" applyAlignment="1">
      <alignment horizontal="center" vertical="center" wrapText="1"/>
    </xf>
    <xf numFmtId="1" fontId="8" fillId="0" borderId="69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 wrapText="1"/>
    </xf>
    <xf numFmtId="3" fontId="8" fillId="0" borderId="71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left" vertical="top" wrapText="1"/>
    </xf>
    <xf numFmtId="3" fontId="8" fillId="0" borderId="20" xfId="0" applyNumberFormat="1" applyFont="1" applyFill="1" applyBorder="1" applyAlignment="1">
      <alignment horizontal="center"/>
    </xf>
    <xf numFmtId="3" fontId="8" fillId="0" borderId="61" xfId="0" applyNumberFormat="1" applyFont="1" applyFill="1" applyBorder="1" applyAlignment="1">
      <alignment horizontal="center"/>
    </xf>
    <xf numFmtId="3" fontId="8" fillId="0" borderId="57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4" fontId="8" fillId="0" borderId="4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left" vertical="top" wrapText="1"/>
    </xf>
    <xf numFmtId="3" fontId="8" fillId="0" borderId="37" xfId="0" applyNumberFormat="1" applyFont="1" applyFill="1" applyBorder="1" applyAlignment="1">
      <alignment horizontal="center"/>
    </xf>
    <xf numFmtId="3" fontId="8" fillId="0" borderId="65" xfId="0" applyNumberFormat="1" applyFont="1" applyFill="1" applyBorder="1" applyAlignment="1">
      <alignment horizontal="center"/>
    </xf>
    <xf numFmtId="3" fontId="8" fillId="0" borderId="72" xfId="0" applyNumberFormat="1" applyFont="1" applyFill="1" applyBorder="1" applyAlignment="1">
      <alignment horizontal="center"/>
    </xf>
    <xf numFmtId="3" fontId="8" fillId="0" borderId="66" xfId="0" applyNumberFormat="1" applyFont="1" applyFill="1" applyBorder="1" applyAlignment="1">
      <alignment horizontal="center"/>
    </xf>
    <xf numFmtId="3" fontId="8" fillId="0" borderId="73" xfId="0" applyNumberFormat="1" applyFont="1" applyFill="1" applyBorder="1" applyAlignment="1">
      <alignment horizontal="center"/>
    </xf>
    <xf numFmtId="3" fontId="8" fillId="0" borderId="67" xfId="0" applyNumberFormat="1" applyFont="1" applyFill="1" applyBorder="1" applyAlignment="1">
      <alignment horizontal="center"/>
    </xf>
    <xf numFmtId="3" fontId="11" fillId="0" borderId="74" xfId="0" applyNumberFormat="1" applyFont="1" applyFill="1" applyBorder="1" applyAlignment="1">
      <alignment horizontal="center"/>
    </xf>
    <xf numFmtId="3" fontId="9" fillId="0" borderId="74" xfId="0" applyNumberFormat="1" applyFont="1" applyFill="1" applyBorder="1" applyAlignment="1">
      <alignment horizontal="center"/>
    </xf>
    <xf numFmtId="3" fontId="19" fillId="0" borderId="75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0</xdr:rowOff>
    </xdr:from>
    <xdr:to>
      <xdr:col>10</xdr:col>
      <xdr:colOff>628650</xdr:colOff>
      <xdr:row>2</xdr:row>
      <xdr:rowOff>238125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26860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7</xdr:row>
      <xdr:rowOff>57150</xdr:rowOff>
    </xdr:from>
    <xdr:to>
      <xdr:col>6</xdr:col>
      <xdr:colOff>152400</xdr:colOff>
      <xdr:row>18</xdr:row>
      <xdr:rowOff>76200</xdr:rowOff>
    </xdr:to>
    <xdr:pic>
      <xdr:nvPicPr>
        <xdr:cNvPr id="2" name="solar řez r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552575"/>
          <a:ext cx="160020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7</xdr:row>
      <xdr:rowOff>95250</xdr:rowOff>
    </xdr:from>
    <xdr:to>
      <xdr:col>2</xdr:col>
      <xdr:colOff>285750</xdr:colOff>
      <xdr:row>17</xdr:row>
      <xdr:rowOff>133350</xdr:rowOff>
    </xdr:to>
    <xdr:pic>
      <xdr:nvPicPr>
        <xdr:cNvPr id="3" name="O500 hlav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590675"/>
          <a:ext cx="1695450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2667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2667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2667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2667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2647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11</xdr:col>
      <xdr:colOff>200025</xdr:colOff>
      <xdr:row>5</xdr:row>
      <xdr:rowOff>57150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26955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0</xdr:rowOff>
    </xdr:from>
    <xdr:to>
      <xdr:col>10</xdr:col>
      <xdr:colOff>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2609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19050</xdr:rowOff>
    </xdr:from>
    <xdr:to>
      <xdr:col>31</xdr:col>
      <xdr:colOff>19050</xdr:colOff>
      <xdr:row>7</xdr:row>
      <xdr:rowOff>9525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9050"/>
          <a:ext cx="26670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228600</xdr:colOff>
      <xdr:row>21</xdr:row>
      <xdr:rowOff>0</xdr:rowOff>
    </xdr:from>
    <xdr:to>
      <xdr:col>33</xdr:col>
      <xdr:colOff>47625</xdr:colOff>
      <xdr:row>35</xdr:row>
      <xdr:rowOff>123825</xdr:rowOff>
    </xdr:to>
    <xdr:pic>
      <xdr:nvPicPr>
        <xdr:cNvPr id="2" name="solar řez r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3371850"/>
          <a:ext cx="181927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247650</xdr:colOff>
      <xdr:row>7</xdr:row>
      <xdr:rowOff>152400</xdr:rowOff>
    </xdr:from>
    <xdr:to>
      <xdr:col>31</xdr:col>
      <xdr:colOff>19050</xdr:colOff>
      <xdr:row>18</xdr:row>
      <xdr:rowOff>171450</xdr:rowOff>
    </xdr:to>
    <xdr:pic>
      <xdr:nvPicPr>
        <xdr:cNvPr id="3" name="O500 hlav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885825"/>
          <a:ext cx="158115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0</xdr:row>
      <xdr:rowOff>19050</xdr:rowOff>
    </xdr:from>
    <xdr:to>
      <xdr:col>31</xdr:col>
      <xdr:colOff>19050</xdr:colOff>
      <xdr:row>7</xdr:row>
      <xdr:rowOff>9525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9050"/>
          <a:ext cx="26670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228600</xdr:colOff>
      <xdr:row>21</xdr:row>
      <xdr:rowOff>0</xdr:rowOff>
    </xdr:from>
    <xdr:to>
      <xdr:col>33</xdr:col>
      <xdr:colOff>47625</xdr:colOff>
      <xdr:row>35</xdr:row>
      <xdr:rowOff>123825</xdr:rowOff>
    </xdr:to>
    <xdr:pic>
      <xdr:nvPicPr>
        <xdr:cNvPr id="2" name="solar řez r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3371850"/>
          <a:ext cx="181927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247650</xdr:colOff>
      <xdr:row>7</xdr:row>
      <xdr:rowOff>152400</xdr:rowOff>
    </xdr:from>
    <xdr:to>
      <xdr:col>31</xdr:col>
      <xdr:colOff>19050</xdr:colOff>
      <xdr:row>18</xdr:row>
      <xdr:rowOff>171450</xdr:rowOff>
    </xdr:to>
    <xdr:pic>
      <xdr:nvPicPr>
        <xdr:cNvPr id="3" name="O500 hlav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885825"/>
          <a:ext cx="158115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21</xdr:row>
      <xdr:rowOff>0</xdr:rowOff>
    </xdr:from>
    <xdr:to>
      <xdr:col>33</xdr:col>
      <xdr:colOff>47625</xdr:colOff>
      <xdr:row>35</xdr:row>
      <xdr:rowOff>123825</xdr:rowOff>
    </xdr:to>
    <xdr:pic>
      <xdr:nvPicPr>
        <xdr:cNvPr id="1" name="solar řez r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371850"/>
          <a:ext cx="181927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247650</xdr:colOff>
      <xdr:row>7</xdr:row>
      <xdr:rowOff>152400</xdr:rowOff>
    </xdr:from>
    <xdr:to>
      <xdr:col>31</xdr:col>
      <xdr:colOff>19050</xdr:colOff>
      <xdr:row>18</xdr:row>
      <xdr:rowOff>171450</xdr:rowOff>
    </xdr:to>
    <xdr:pic>
      <xdr:nvPicPr>
        <xdr:cNvPr id="2" name="O500 hla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85825"/>
          <a:ext cx="158115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0</xdr:row>
      <xdr:rowOff>0</xdr:rowOff>
    </xdr:from>
    <xdr:to>
      <xdr:col>32</xdr:col>
      <xdr:colOff>57150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2647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26</xdr:row>
      <xdr:rowOff>0</xdr:rowOff>
    </xdr:from>
    <xdr:to>
      <xdr:col>33</xdr:col>
      <xdr:colOff>19050</xdr:colOff>
      <xdr:row>32</xdr:row>
      <xdr:rowOff>190500</xdr:rowOff>
    </xdr:to>
    <xdr:pic>
      <xdr:nvPicPr>
        <xdr:cNvPr id="2" name="ekonomik řez 285 oře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4181475"/>
          <a:ext cx="167640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33</xdr:col>
      <xdr:colOff>19050</xdr:colOff>
      <xdr:row>20</xdr:row>
      <xdr:rowOff>142875</xdr:rowOff>
    </xdr:to>
    <xdr:pic>
      <xdr:nvPicPr>
        <xdr:cNvPr id="3" name="Ekonomik285 hlava výře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952500"/>
          <a:ext cx="1752600" cy="2371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2667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33</xdr:col>
      <xdr:colOff>19050</xdr:colOff>
      <xdr:row>6</xdr:row>
      <xdr:rowOff>114300</xdr:rowOff>
    </xdr:to>
    <xdr:pic>
      <xdr:nvPicPr>
        <xdr:cNvPr id="1" name="logo s obrysem R výř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2667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povica.cz/cool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D24" sqref="D24"/>
    </sheetView>
  </sheetViews>
  <sheetFormatPr defaultColWidth="9.50390625" defaultRowHeight="12.75"/>
  <cols>
    <col min="1" max="4" width="9.50390625" style="1" customWidth="1"/>
    <col min="5" max="5" width="10.75390625" style="1" customWidth="1"/>
    <col min="6" max="8" width="9.50390625" style="1" customWidth="1"/>
    <col min="9" max="9" width="15.75390625" style="1" customWidth="1"/>
    <col min="10" max="10" width="8.50390625" style="1" customWidth="1"/>
    <col min="11" max="13" width="1.4921875" style="1" customWidth="1"/>
    <col min="14" max="16384" width="9.50390625" style="1" customWidth="1"/>
  </cols>
  <sheetData>
    <row r="1" spans="1:8" s="2" customFormat="1" ht="19.5">
      <c r="A1" s="288" t="s">
        <v>0</v>
      </c>
      <c r="B1" s="288"/>
      <c r="C1" s="288"/>
      <c r="D1" s="288"/>
      <c r="E1" s="288"/>
      <c r="F1" s="288"/>
      <c r="G1" s="288"/>
      <c r="H1" s="288"/>
    </row>
    <row r="2" ht="36" customHeight="1"/>
    <row r="3" spans="1:10" s="4" customFormat="1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4" customFormat="1" ht="15.75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s="4" customFormat="1" ht="15.75">
      <c r="A7" s="5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s="4" customFormat="1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s="4" customFormat="1" ht="15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4" customFormat="1" ht="15.75">
      <c r="A10" s="289" t="s">
        <v>5</v>
      </c>
      <c r="B10" s="289"/>
      <c r="C10" s="289"/>
      <c r="D10" s="289"/>
      <c r="E10" s="289"/>
      <c r="F10" s="289"/>
      <c r="G10" s="289"/>
      <c r="H10" s="289"/>
      <c r="I10" s="289"/>
      <c r="J10" s="3"/>
    </row>
    <row r="11" spans="1:10" s="7" customFormat="1" ht="15.75">
      <c r="A11" s="290" t="s">
        <v>124</v>
      </c>
      <c r="B11" s="290"/>
      <c r="C11" s="290"/>
      <c r="D11" s="290"/>
      <c r="E11" s="290"/>
      <c r="F11" s="290"/>
      <c r="G11" s="290"/>
      <c r="H11" s="290"/>
      <c r="I11" s="290"/>
      <c r="J11" s="6"/>
    </row>
    <row r="12" spans="1:10" s="7" customFormat="1" ht="15.75">
      <c r="A12" s="291" t="s">
        <v>125</v>
      </c>
      <c r="B12" s="291"/>
      <c r="C12" s="291"/>
      <c r="D12" s="291"/>
      <c r="E12" s="291"/>
      <c r="F12" s="291"/>
      <c r="G12" s="291"/>
      <c r="H12" s="291"/>
      <c r="I12" s="291"/>
      <c r="J12" s="6"/>
    </row>
    <row r="13" spans="1:10" s="7" customFormat="1" ht="15.75">
      <c r="A13" s="8"/>
      <c r="B13" s="9"/>
      <c r="C13" s="9"/>
      <c r="D13" s="9"/>
      <c r="E13" s="9"/>
      <c r="F13" s="9"/>
      <c r="G13" s="9"/>
      <c r="H13" s="9"/>
      <c r="I13" s="9"/>
      <c r="J13" s="6"/>
    </row>
    <row r="14" spans="1:10" s="4" customFormat="1" ht="15.75">
      <c r="A14" s="11" t="s">
        <v>6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s="4" customFormat="1" ht="15.75">
      <c r="A15" s="3" t="s">
        <v>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s="4" customFormat="1" ht="15.75">
      <c r="A16" s="6" t="s">
        <v>8</v>
      </c>
      <c r="B16" s="3"/>
      <c r="C16" s="3"/>
      <c r="D16" s="3"/>
      <c r="E16" s="3"/>
      <c r="F16" s="3"/>
      <c r="G16" s="3"/>
      <c r="H16" s="10">
        <v>-0.04</v>
      </c>
      <c r="I16" s="3"/>
      <c r="J16" s="3"/>
    </row>
    <row r="17" spans="1:10" s="4" customFormat="1" ht="15.75">
      <c r="A17" s="3"/>
      <c r="B17" s="3" t="s">
        <v>9</v>
      </c>
      <c r="C17" s="3"/>
      <c r="D17" s="3"/>
      <c r="E17" s="3"/>
      <c r="F17" s="3"/>
      <c r="G17" s="3"/>
      <c r="H17" s="10">
        <v>-0.1</v>
      </c>
      <c r="I17" s="3"/>
      <c r="J17" s="3"/>
    </row>
    <row r="18" spans="1:10" s="4" customFormat="1" ht="15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s="4" customFormat="1" ht="15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4" customFormat="1" ht="15.75">
      <c r="A20" s="11" t="s">
        <v>10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s="4" customFormat="1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s="4" customFormat="1" ht="15.75">
      <c r="A22" s="5" t="s">
        <v>11</v>
      </c>
      <c r="B22" s="5"/>
      <c r="C22" s="5"/>
      <c r="D22" s="5"/>
      <c r="E22" s="6"/>
      <c r="F22" s="3"/>
      <c r="G22" s="3"/>
      <c r="H22" s="3"/>
      <c r="I22" s="3"/>
      <c r="J22" s="3"/>
    </row>
    <row r="23" spans="1:10" s="4" customFormat="1" ht="15.75">
      <c r="A23" s="6" t="s">
        <v>12</v>
      </c>
      <c r="B23" s="5"/>
      <c r="C23" s="5"/>
      <c r="D23" s="5"/>
      <c r="E23" s="6"/>
      <c r="F23" s="3"/>
      <c r="G23" s="3"/>
      <c r="H23" s="3"/>
      <c r="I23" s="3"/>
      <c r="J23" s="3"/>
    </row>
    <row r="24" spans="1:10" s="4" customFormat="1" ht="15.75">
      <c r="A24" s="6" t="s">
        <v>132</v>
      </c>
      <c r="B24" s="6"/>
      <c r="C24" s="6"/>
      <c r="D24" s="6"/>
      <c r="E24" s="6"/>
      <c r="F24" s="3"/>
      <c r="G24" s="3"/>
      <c r="H24" s="3"/>
      <c r="I24" s="3"/>
      <c r="J24" s="3"/>
    </row>
    <row r="25" spans="1:10" s="4" customFormat="1" ht="15.75">
      <c r="A25" s="3" t="s">
        <v>126</v>
      </c>
      <c r="B25" s="3"/>
      <c r="C25" s="3"/>
      <c r="D25" s="3"/>
      <c r="E25" s="3"/>
      <c r="F25" s="3"/>
      <c r="G25" s="3"/>
      <c r="H25" s="3"/>
      <c r="I25" s="3"/>
      <c r="J25" s="3"/>
    </row>
    <row r="26" spans="1:10" s="4" customFormat="1" ht="15.75">
      <c r="A26" s="3" t="s">
        <v>133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s="4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4" customFormat="1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4" customFormat="1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4" customFormat="1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4" customFormat="1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4" customFormat="1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4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4" customFormat="1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4" customFormat="1" ht="15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4" customFormat="1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4" customFormat="1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4" customFormat="1" ht="15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4" customFormat="1" ht="15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4" customFormat="1" ht="15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4" customFormat="1" ht="15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4" customFormat="1" ht="15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4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4" customFormat="1" ht="15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4" customFormat="1" ht="15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4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4" customFormat="1" ht="15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4" customFormat="1" ht="15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4" customFormat="1" ht="15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4" customFormat="1" ht="15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4" customFormat="1" ht="15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4" customFormat="1" ht="15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4" customFormat="1" ht="15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s="4" customFormat="1" ht="15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4" customFormat="1" ht="15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s="4" customFormat="1" ht="15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s="4" customFormat="1" ht="15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s="4" customFormat="1" ht="15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s="4" customFormat="1" ht="15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s="4" customFormat="1" ht="15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7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7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7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7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7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7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7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7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7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7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7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7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7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7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7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7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7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7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7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7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7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7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7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7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7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7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7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7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7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7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7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7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7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7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7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7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7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7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7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7.2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7.2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7.2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7.2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7.2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7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7.2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9" ht="17.25">
      <c r="A107" s="3"/>
      <c r="B107" s="3"/>
      <c r="C107" s="3"/>
      <c r="D107" s="3"/>
      <c r="E107" s="3"/>
      <c r="F107" s="3"/>
      <c r="G107" s="3"/>
      <c r="H107" s="3"/>
      <c r="I107" s="3"/>
    </row>
  </sheetData>
  <sheetProtection/>
  <mergeCells count="4">
    <mergeCell ref="A1:H1"/>
    <mergeCell ref="A10:I10"/>
    <mergeCell ref="A11:I11"/>
    <mergeCell ref="A12:I12"/>
  </mergeCells>
  <printOptions/>
  <pageMargins left="0.19652777777777777" right="0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6"/>
  <sheetViews>
    <sheetView showGridLines="0" zoomScalePageLayoutView="0" workbookViewId="0" topLeftCell="A5">
      <selection activeCell="A50" sqref="A50:L50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25390625" style="70" customWidth="1"/>
    <col min="11" max="11" width="3.50390625" style="70" customWidth="1"/>
    <col min="12" max="30" width="1.00390625" style="70" customWidth="1"/>
    <col min="31" max="36" width="1.25" style="70" customWidth="1"/>
    <col min="37" max="38" width="0" style="70" hidden="1" customWidth="1"/>
    <col min="39" max="59" width="1.25" style="70" customWidth="1"/>
    <col min="60" max="16384" width="9.25390625" style="70" customWidth="1"/>
  </cols>
  <sheetData>
    <row r="1" ht="9.75" customHeight="1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1.271954968328699</v>
      </c>
      <c r="I2" s="70">
        <f>SERIESSUM((I19/50),$J$11,0,1)</f>
        <v>1</v>
      </c>
      <c r="J2" s="70">
        <f>SERIESSUM((J19/50),$J$11,0,1)</f>
        <v>0.5096743289124327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9.75" customHeight="1">
      <c r="C5" s="24"/>
      <c r="E5" s="26"/>
      <c r="I5" s="77"/>
    </row>
    <row r="6" spans="2:5" s="25" customFormat="1" ht="22.5" customHeight="1">
      <c r="B6" s="78" t="s">
        <v>93</v>
      </c>
      <c r="C6" s="24"/>
      <c r="E6" s="26"/>
    </row>
    <row r="7" spans="3:5" s="25" customFormat="1" ht="15.75" customHeight="1"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86">
        <v>500</v>
      </c>
      <c r="C11" s="87">
        <v>578</v>
      </c>
      <c r="D11" s="87">
        <v>80</v>
      </c>
      <c r="E11" s="87">
        <v>95</v>
      </c>
      <c r="F11" s="88">
        <v>1.69</v>
      </c>
      <c r="G11" s="88">
        <v>0.35</v>
      </c>
      <c r="H11" s="88">
        <v>0.51</v>
      </c>
      <c r="I11" s="89">
        <v>128</v>
      </c>
      <c r="J11" s="90">
        <v>1.3194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0.0043928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 t="s">
        <v>77</v>
      </c>
      <c r="M20" s="324"/>
      <c r="N20" s="324"/>
      <c r="O20" s="324"/>
      <c r="P20" s="324"/>
      <c r="Q20" s="324"/>
      <c r="R20" s="324"/>
      <c r="S20" s="324"/>
      <c r="T20" s="20"/>
      <c r="U20" s="20"/>
      <c r="V20" s="324" t="s">
        <v>78</v>
      </c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1.69</v>
      </c>
      <c r="F22" s="181">
        <f aca="true" t="shared" si="2" ref="F22:F37">$G$11*B22</f>
        <v>0.35</v>
      </c>
      <c r="G22" s="180">
        <f aca="true" t="shared" si="3" ref="G22:G37">$H$11*B22</f>
        <v>0.51</v>
      </c>
      <c r="H22" s="182">
        <f aca="true" t="shared" si="4" ref="H22:J37">$I$11*H$2*H$3*$B22</f>
        <v>162.81023594607348</v>
      </c>
      <c r="I22" s="183">
        <f t="shared" si="4"/>
        <v>128</v>
      </c>
      <c r="J22" s="184">
        <f t="shared" si="4"/>
        <v>65.23831410079138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3.38</v>
      </c>
      <c r="F23" s="181">
        <f t="shared" si="2"/>
        <v>0.7</v>
      </c>
      <c r="G23" s="180">
        <f t="shared" si="3"/>
        <v>1.02</v>
      </c>
      <c r="H23" s="182">
        <f t="shared" si="4"/>
        <v>325.62047189214695</v>
      </c>
      <c r="I23" s="183">
        <f t="shared" si="4"/>
        <v>256</v>
      </c>
      <c r="J23" s="184">
        <f t="shared" si="4"/>
        <v>130.47662820158277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6.76</v>
      </c>
      <c r="F24" s="181">
        <f t="shared" si="2"/>
        <v>1.4</v>
      </c>
      <c r="G24" s="180">
        <f t="shared" si="3"/>
        <v>2.04</v>
      </c>
      <c r="H24" s="182">
        <f t="shared" si="4"/>
        <v>651.2409437842939</v>
      </c>
      <c r="I24" s="183">
        <f t="shared" si="4"/>
        <v>512</v>
      </c>
      <c r="J24" s="184">
        <f t="shared" si="4"/>
        <v>260.95325640316554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10.14</v>
      </c>
      <c r="F25" s="181">
        <f t="shared" si="2"/>
        <v>2.0999999999999996</v>
      </c>
      <c r="G25" s="180">
        <f t="shared" si="3"/>
        <v>3.06</v>
      </c>
      <c r="H25" s="182">
        <f t="shared" si="4"/>
        <v>976.8614156764409</v>
      </c>
      <c r="I25" s="183">
        <f t="shared" si="4"/>
        <v>768</v>
      </c>
      <c r="J25" s="184">
        <f t="shared" si="4"/>
        <v>391.4298846047483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13.52</v>
      </c>
      <c r="F26" s="181">
        <f t="shared" si="2"/>
        <v>2.8</v>
      </c>
      <c r="G26" s="180">
        <f t="shared" si="3"/>
        <v>4.08</v>
      </c>
      <c r="H26" s="182">
        <f t="shared" si="4"/>
        <v>1302.4818875685878</v>
      </c>
      <c r="I26" s="183">
        <f t="shared" si="4"/>
        <v>1024</v>
      </c>
      <c r="J26" s="184">
        <f t="shared" si="4"/>
        <v>521.9065128063311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16.9</v>
      </c>
      <c r="F27" s="181">
        <f t="shared" si="2"/>
        <v>3.5</v>
      </c>
      <c r="G27" s="180">
        <f t="shared" si="3"/>
        <v>5.1</v>
      </c>
      <c r="H27" s="182">
        <f t="shared" si="4"/>
        <v>1628.1023594607348</v>
      </c>
      <c r="I27" s="183">
        <f t="shared" si="4"/>
        <v>1280</v>
      </c>
      <c r="J27" s="184">
        <f t="shared" si="4"/>
        <v>652.3831410079139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20.28</v>
      </c>
      <c r="F28" s="181">
        <f t="shared" si="2"/>
        <v>4.199999999999999</v>
      </c>
      <c r="G28" s="180">
        <f t="shared" si="3"/>
        <v>6.12</v>
      </c>
      <c r="H28" s="182">
        <f t="shared" si="4"/>
        <v>1953.7228313528817</v>
      </c>
      <c r="I28" s="183">
        <f t="shared" si="4"/>
        <v>1536</v>
      </c>
      <c r="J28" s="184">
        <f t="shared" si="4"/>
        <v>782.8597692094966</v>
      </c>
      <c r="K28" s="20"/>
      <c r="L28" s="20"/>
      <c r="M28" s="20"/>
      <c r="N28" s="21"/>
    </row>
    <row r="29" spans="2:14" ht="15" customHeight="1">
      <c r="B29" s="179">
        <v>14</v>
      </c>
      <c r="C29" s="318">
        <f t="shared" si="0"/>
        <v>1133</v>
      </c>
      <c r="D29" s="318"/>
      <c r="E29" s="180">
        <f t="shared" si="1"/>
        <v>23.66</v>
      </c>
      <c r="F29" s="181">
        <f t="shared" si="2"/>
        <v>4.8999999999999995</v>
      </c>
      <c r="G29" s="180">
        <f t="shared" si="3"/>
        <v>7.140000000000001</v>
      </c>
      <c r="H29" s="182">
        <f t="shared" si="4"/>
        <v>2279.3433032450284</v>
      </c>
      <c r="I29" s="183">
        <f t="shared" si="4"/>
        <v>1792</v>
      </c>
      <c r="J29" s="184">
        <f t="shared" si="4"/>
        <v>913.3363974110794</v>
      </c>
      <c r="K29" s="20"/>
      <c r="L29" s="20"/>
      <c r="M29" s="20"/>
      <c r="N29" s="21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27.04</v>
      </c>
      <c r="F30" s="181">
        <f t="shared" si="2"/>
        <v>5.6</v>
      </c>
      <c r="G30" s="180">
        <f t="shared" si="3"/>
        <v>8.16</v>
      </c>
      <c r="H30" s="182">
        <f t="shared" si="4"/>
        <v>2604.9637751371756</v>
      </c>
      <c r="I30" s="183">
        <f t="shared" si="4"/>
        <v>2048</v>
      </c>
      <c r="J30" s="184">
        <f t="shared" si="4"/>
        <v>1043.8130256126622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30.419999999999998</v>
      </c>
      <c r="F31" s="181">
        <f t="shared" si="2"/>
        <v>6.3</v>
      </c>
      <c r="G31" s="180">
        <f t="shared" si="3"/>
        <v>9.18</v>
      </c>
      <c r="H31" s="182">
        <f t="shared" si="4"/>
        <v>2930.584247029323</v>
      </c>
      <c r="I31" s="183">
        <f t="shared" si="4"/>
        <v>2304</v>
      </c>
      <c r="J31" s="184">
        <f t="shared" si="4"/>
        <v>1174.289653814245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33.8</v>
      </c>
      <c r="F32" s="181">
        <f t="shared" si="2"/>
        <v>7</v>
      </c>
      <c r="G32" s="180">
        <f t="shared" si="3"/>
        <v>10.2</v>
      </c>
      <c r="H32" s="182">
        <f t="shared" si="4"/>
        <v>3256.2047189214695</v>
      </c>
      <c r="I32" s="183">
        <f t="shared" si="4"/>
        <v>2560</v>
      </c>
      <c r="J32" s="184">
        <f t="shared" si="4"/>
        <v>1304.7662820158278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37.18</v>
      </c>
      <c r="F33" s="181">
        <f t="shared" si="2"/>
        <v>7.699999999999999</v>
      </c>
      <c r="G33" s="180">
        <f t="shared" si="3"/>
        <v>11.22</v>
      </c>
      <c r="H33" s="182">
        <f t="shared" si="4"/>
        <v>3581.8251908136162</v>
      </c>
      <c r="I33" s="183">
        <f t="shared" si="4"/>
        <v>2816</v>
      </c>
      <c r="J33" s="184">
        <f t="shared" si="4"/>
        <v>1435.2429102174106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40.56</v>
      </c>
      <c r="F34" s="181">
        <f t="shared" si="2"/>
        <v>8.399999999999999</v>
      </c>
      <c r="G34" s="180">
        <f t="shared" si="3"/>
        <v>12.24</v>
      </c>
      <c r="H34" s="182">
        <f t="shared" si="4"/>
        <v>3907.4456627057634</v>
      </c>
      <c r="I34" s="183">
        <f t="shared" si="4"/>
        <v>3072</v>
      </c>
      <c r="J34" s="184">
        <f t="shared" si="4"/>
        <v>1565.7195384189931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43.94</v>
      </c>
      <c r="F35" s="181">
        <f t="shared" si="2"/>
        <v>9.1</v>
      </c>
      <c r="G35" s="180">
        <f t="shared" si="3"/>
        <v>13.26</v>
      </c>
      <c r="H35" s="182">
        <f t="shared" si="4"/>
        <v>4233.066134597911</v>
      </c>
      <c r="I35" s="183">
        <f t="shared" si="4"/>
        <v>3328</v>
      </c>
      <c r="J35" s="184">
        <f t="shared" si="4"/>
        <v>1696.196166620576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47.32</v>
      </c>
      <c r="F36" s="181">
        <f t="shared" si="2"/>
        <v>9.799999999999999</v>
      </c>
      <c r="G36" s="180">
        <f t="shared" si="3"/>
        <v>14.280000000000001</v>
      </c>
      <c r="H36" s="182">
        <f t="shared" si="4"/>
        <v>4558.686606490057</v>
      </c>
      <c r="I36" s="183">
        <f t="shared" si="4"/>
        <v>3584</v>
      </c>
      <c r="J36" s="184">
        <f t="shared" si="4"/>
        <v>1826.6727948221587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50.699999999999996</v>
      </c>
      <c r="F37" s="187">
        <f t="shared" si="2"/>
        <v>10.5</v>
      </c>
      <c r="G37" s="186">
        <f t="shared" si="3"/>
        <v>15.3</v>
      </c>
      <c r="H37" s="188">
        <f t="shared" si="4"/>
        <v>4884.307078382204</v>
      </c>
      <c r="I37" s="189">
        <f t="shared" si="4"/>
        <v>3840</v>
      </c>
      <c r="J37" s="190">
        <f t="shared" si="4"/>
        <v>1957.1494230237415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94</v>
      </c>
      <c r="C40" s="322"/>
      <c r="D40" s="322"/>
      <c r="E40" s="322"/>
      <c r="F40" s="194">
        <v>0.87</v>
      </c>
      <c r="G40" s="187">
        <v>0.74</v>
      </c>
      <c r="H40" s="187">
        <v>0.62</v>
      </c>
      <c r="I40" s="187">
        <v>0.51</v>
      </c>
      <c r="J40" s="195">
        <v>0.4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90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/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107.25" customHeight="1">
      <c r="A49" s="178"/>
      <c r="B49" s="319" t="s">
        <v>95</v>
      </c>
      <c r="C49" s="319"/>
      <c r="D49" s="319"/>
      <c r="E49" s="319"/>
      <c r="F49" s="319"/>
      <c r="G49" s="319"/>
      <c r="H49" s="319"/>
      <c r="I49" s="319"/>
      <c r="J49" s="319"/>
      <c r="AF49" s="299"/>
      <c r="AG49" s="299"/>
      <c r="AH49" s="299"/>
      <c r="AI49" s="299"/>
      <c r="AJ49" s="176"/>
      <c r="AK49" s="176"/>
    </row>
    <row r="50" spans="1:35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C35:D35"/>
    <mergeCell ref="AF47:AI50"/>
    <mergeCell ref="B49:J49"/>
    <mergeCell ref="A50:L50"/>
    <mergeCell ref="C36:D36"/>
    <mergeCell ref="C37:D37"/>
    <mergeCell ref="B39:E39"/>
    <mergeCell ref="B40:E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6"/>
  <sheetViews>
    <sheetView showGridLines="0" zoomScalePageLayoutView="0" workbookViewId="0" topLeftCell="A5">
      <selection activeCell="BH42" sqref="BH42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25390625" style="70" customWidth="1"/>
    <col min="11" max="11" width="3.50390625" style="70" customWidth="1"/>
    <col min="12" max="30" width="1.00390625" style="70" customWidth="1"/>
    <col min="31" max="36" width="1.25" style="70" customWidth="1"/>
    <col min="37" max="38" width="0" style="70" hidden="1" customWidth="1"/>
    <col min="39" max="59" width="1.25" style="70" customWidth="1"/>
    <col min="60" max="16384" width="9.25390625" style="70" customWidth="1"/>
  </cols>
  <sheetData>
    <row r="1" ht="9.75" customHeight="1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1.274787355915289</v>
      </c>
      <c r="I2" s="70">
        <f>SERIESSUM((I19/50),$J$11,0,1)</f>
        <v>1</v>
      </c>
      <c r="J2" s="70">
        <f>SERIESSUM((J19/50),$J$11,0,1)</f>
        <v>0.5065078785100395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9.75" customHeight="1">
      <c r="C5" s="24"/>
      <c r="E5" s="26"/>
      <c r="I5" s="77"/>
    </row>
    <row r="6" spans="2:5" s="25" customFormat="1" ht="22.5" customHeight="1">
      <c r="B6" s="78" t="s">
        <v>96</v>
      </c>
      <c r="C6" s="24"/>
      <c r="E6" s="26"/>
    </row>
    <row r="7" spans="3:5" s="25" customFormat="1" ht="15.75" customHeight="1"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86">
        <v>600</v>
      </c>
      <c r="C11" s="87">
        <v>680</v>
      </c>
      <c r="D11" s="87">
        <v>80</v>
      </c>
      <c r="E11" s="87">
        <v>95</v>
      </c>
      <c r="F11" s="88">
        <v>1.9</v>
      </c>
      <c r="G11" s="88">
        <v>0.4</v>
      </c>
      <c r="H11" s="88">
        <v>0.61</v>
      </c>
      <c r="I11" s="89">
        <v>145</v>
      </c>
      <c r="J11" s="90">
        <v>1.3316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0.005168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 t="s">
        <v>77</v>
      </c>
      <c r="M20" s="324"/>
      <c r="N20" s="324"/>
      <c r="O20" s="324"/>
      <c r="P20" s="324"/>
      <c r="Q20" s="324"/>
      <c r="R20" s="324"/>
      <c r="S20" s="324"/>
      <c r="T20" s="20"/>
      <c r="U20" s="20"/>
      <c r="V20" s="324" t="s">
        <v>78</v>
      </c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1.9</v>
      </c>
      <c r="F22" s="181">
        <f aca="true" t="shared" si="2" ref="F22:F37">$G$11*B22</f>
        <v>0.4</v>
      </c>
      <c r="G22" s="180">
        <f aca="true" t="shared" si="3" ref="G22:G37">$H$11*B22</f>
        <v>0.61</v>
      </c>
      <c r="H22" s="182">
        <f aca="true" t="shared" si="4" ref="H22:J37">$I$11*H$2*H$3*$B22</f>
        <v>184.8441666077169</v>
      </c>
      <c r="I22" s="183">
        <f t="shared" si="4"/>
        <v>145</v>
      </c>
      <c r="J22" s="184">
        <f t="shared" si="4"/>
        <v>73.44364238395573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3.8</v>
      </c>
      <c r="F23" s="181">
        <f t="shared" si="2"/>
        <v>0.8</v>
      </c>
      <c r="G23" s="180">
        <f t="shared" si="3"/>
        <v>1.22</v>
      </c>
      <c r="H23" s="182">
        <f t="shared" si="4"/>
        <v>369.6883332154338</v>
      </c>
      <c r="I23" s="183">
        <f t="shared" si="4"/>
        <v>290</v>
      </c>
      <c r="J23" s="184">
        <f t="shared" si="4"/>
        <v>146.88728476791147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7.6</v>
      </c>
      <c r="F24" s="181">
        <f t="shared" si="2"/>
        <v>1.6</v>
      </c>
      <c r="G24" s="180">
        <f t="shared" si="3"/>
        <v>2.44</v>
      </c>
      <c r="H24" s="182">
        <f t="shared" si="4"/>
        <v>739.3766664308675</v>
      </c>
      <c r="I24" s="183">
        <f t="shared" si="4"/>
        <v>580</v>
      </c>
      <c r="J24" s="184">
        <f t="shared" si="4"/>
        <v>293.77456953582293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11.399999999999999</v>
      </c>
      <c r="F25" s="181">
        <f t="shared" si="2"/>
        <v>2.4000000000000004</v>
      </c>
      <c r="G25" s="180">
        <f t="shared" si="3"/>
        <v>3.66</v>
      </c>
      <c r="H25" s="182">
        <f t="shared" si="4"/>
        <v>1109.0649996463012</v>
      </c>
      <c r="I25" s="183">
        <f t="shared" si="4"/>
        <v>870</v>
      </c>
      <c r="J25" s="184">
        <f t="shared" si="4"/>
        <v>440.6618543037344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15.2</v>
      </c>
      <c r="F26" s="181">
        <f t="shared" si="2"/>
        <v>3.2</v>
      </c>
      <c r="G26" s="180">
        <f t="shared" si="3"/>
        <v>4.88</v>
      </c>
      <c r="H26" s="182">
        <f t="shared" si="4"/>
        <v>1478.753332861735</v>
      </c>
      <c r="I26" s="183">
        <f t="shared" si="4"/>
        <v>1160</v>
      </c>
      <c r="J26" s="184">
        <f t="shared" si="4"/>
        <v>587.5491390716459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19</v>
      </c>
      <c r="F27" s="181">
        <f t="shared" si="2"/>
        <v>4</v>
      </c>
      <c r="G27" s="180">
        <f t="shared" si="3"/>
        <v>6.1</v>
      </c>
      <c r="H27" s="182">
        <f t="shared" si="4"/>
        <v>1848.441666077169</v>
      </c>
      <c r="I27" s="183">
        <f t="shared" si="4"/>
        <v>1450</v>
      </c>
      <c r="J27" s="184">
        <f t="shared" si="4"/>
        <v>734.4364238395574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22.799999999999997</v>
      </c>
      <c r="F28" s="181">
        <f t="shared" si="2"/>
        <v>4.800000000000001</v>
      </c>
      <c r="G28" s="180">
        <f t="shared" si="3"/>
        <v>7.32</v>
      </c>
      <c r="H28" s="182">
        <f t="shared" si="4"/>
        <v>2218.1299992926024</v>
      </c>
      <c r="I28" s="183">
        <f t="shared" si="4"/>
        <v>1740</v>
      </c>
      <c r="J28" s="184">
        <f t="shared" si="4"/>
        <v>881.3237086074688</v>
      </c>
      <c r="K28" s="20"/>
      <c r="L28" s="20"/>
      <c r="M28" s="20"/>
      <c r="N28" s="21"/>
    </row>
    <row r="29" spans="2:14" ht="15" customHeight="1">
      <c r="B29" s="179">
        <v>14</v>
      </c>
      <c r="C29" s="318">
        <f t="shared" si="0"/>
        <v>1133</v>
      </c>
      <c r="D29" s="318"/>
      <c r="E29" s="180">
        <f t="shared" si="1"/>
        <v>26.599999999999998</v>
      </c>
      <c r="F29" s="181">
        <f t="shared" si="2"/>
        <v>5.6000000000000005</v>
      </c>
      <c r="G29" s="180">
        <f t="shared" si="3"/>
        <v>8.54</v>
      </c>
      <c r="H29" s="182">
        <f t="shared" si="4"/>
        <v>2587.8183325080363</v>
      </c>
      <c r="I29" s="183">
        <f t="shared" si="4"/>
        <v>2030</v>
      </c>
      <c r="J29" s="184">
        <f t="shared" si="4"/>
        <v>1028.2109933753802</v>
      </c>
      <c r="K29" s="20"/>
      <c r="L29" s="20"/>
      <c r="M29" s="20"/>
      <c r="N29" s="21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30.4</v>
      </c>
      <c r="F30" s="181">
        <f t="shared" si="2"/>
        <v>6.4</v>
      </c>
      <c r="G30" s="180">
        <f t="shared" si="3"/>
        <v>9.76</v>
      </c>
      <c r="H30" s="182">
        <f t="shared" si="4"/>
        <v>2957.50666572347</v>
      </c>
      <c r="I30" s="183">
        <f t="shared" si="4"/>
        <v>2320</v>
      </c>
      <c r="J30" s="184">
        <f t="shared" si="4"/>
        <v>1175.0982781432917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34.199999999999996</v>
      </c>
      <c r="F31" s="181">
        <f t="shared" si="2"/>
        <v>7.2</v>
      </c>
      <c r="G31" s="180">
        <f t="shared" si="3"/>
        <v>10.98</v>
      </c>
      <c r="H31" s="182">
        <f t="shared" si="4"/>
        <v>3327.194998938904</v>
      </c>
      <c r="I31" s="183">
        <f t="shared" si="4"/>
        <v>2610</v>
      </c>
      <c r="J31" s="184">
        <f t="shared" si="4"/>
        <v>1321.9855629112033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38</v>
      </c>
      <c r="F32" s="181">
        <f t="shared" si="2"/>
        <v>8</v>
      </c>
      <c r="G32" s="180">
        <f t="shared" si="3"/>
        <v>12.2</v>
      </c>
      <c r="H32" s="182">
        <f t="shared" si="4"/>
        <v>3696.883332154338</v>
      </c>
      <c r="I32" s="183">
        <f t="shared" si="4"/>
        <v>2900</v>
      </c>
      <c r="J32" s="184">
        <f t="shared" si="4"/>
        <v>1468.8728476791148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41.8</v>
      </c>
      <c r="F33" s="181">
        <f t="shared" si="2"/>
        <v>8.8</v>
      </c>
      <c r="G33" s="180">
        <f t="shared" si="3"/>
        <v>13.42</v>
      </c>
      <c r="H33" s="182">
        <f t="shared" si="4"/>
        <v>4066.5716653697714</v>
      </c>
      <c r="I33" s="183">
        <f t="shared" si="4"/>
        <v>3190</v>
      </c>
      <c r="J33" s="184">
        <f t="shared" si="4"/>
        <v>1615.760132447026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45.599999999999994</v>
      </c>
      <c r="F34" s="181">
        <f t="shared" si="2"/>
        <v>9.600000000000001</v>
      </c>
      <c r="G34" s="180">
        <f t="shared" si="3"/>
        <v>14.64</v>
      </c>
      <c r="H34" s="182">
        <f t="shared" si="4"/>
        <v>4436.259998585205</v>
      </c>
      <c r="I34" s="183">
        <f t="shared" si="4"/>
        <v>3480</v>
      </c>
      <c r="J34" s="184">
        <f t="shared" si="4"/>
        <v>1762.6474172149376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49.4</v>
      </c>
      <c r="F35" s="181">
        <f t="shared" si="2"/>
        <v>10.4</v>
      </c>
      <c r="G35" s="180">
        <f t="shared" si="3"/>
        <v>15.86</v>
      </c>
      <c r="H35" s="182">
        <f t="shared" si="4"/>
        <v>4805.948331800639</v>
      </c>
      <c r="I35" s="183">
        <f t="shared" si="4"/>
        <v>3770</v>
      </c>
      <c r="J35" s="184">
        <f t="shared" si="4"/>
        <v>1909.5347019828491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53.199999999999996</v>
      </c>
      <c r="F36" s="181">
        <f t="shared" si="2"/>
        <v>11.200000000000001</v>
      </c>
      <c r="G36" s="180">
        <f t="shared" si="3"/>
        <v>17.08</v>
      </c>
      <c r="H36" s="182">
        <f t="shared" si="4"/>
        <v>5175.636665016073</v>
      </c>
      <c r="I36" s="183">
        <f t="shared" si="4"/>
        <v>4060</v>
      </c>
      <c r="J36" s="184">
        <f t="shared" si="4"/>
        <v>2056.4219867507604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57</v>
      </c>
      <c r="F37" s="187">
        <f t="shared" si="2"/>
        <v>12</v>
      </c>
      <c r="G37" s="186">
        <f t="shared" si="3"/>
        <v>18.3</v>
      </c>
      <c r="H37" s="188">
        <f t="shared" si="4"/>
        <v>5545.3249982315065</v>
      </c>
      <c r="I37" s="189">
        <f t="shared" si="4"/>
        <v>4350</v>
      </c>
      <c r="J37" s="190">
        <f t="shared" si="4"/>
        <v>2203.309271518672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80</v>
      </c>
      <c r="C40" s="322"/>
      <c r="D40" s="322"/>
      <c r="E40" s="322"/>
      <c r="F40" s="194">
        <v>0.87</v>
      </c>
      <c r="G40" s="187">
        <v>0.74</v>
      </c>
      <c r="H40" s="187">
        <v>0.62</v>
      </c>
      <c r="I40" s="187">
        <v>0.51</v>
      </c>
      <c r="J40" s="195">
        <v>0.4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91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/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79.5" customHeight="1">
      <c r="A49" s="178"/>
      <c r="B49" s="319" t="s">
        <v>97</v>
      </c>
      <c r="C49" s="319"/>
      <c r="D49" s="319"/>
      <c r="E49" s="319"/>
      <c r="F49" s="319"/>
      <c r="G49" s="319"/>
      <c r="H49" s="319"/>
      <c r="I49" s="319"/>
      <c r="J49" s="319"/>
      <c r="AF49" s="299"/>
      <c r="AG49" s="299"/>
      <c r="AH49" s="299"/>
      <c r="AI49" s="299"/>
      <c r="AJ49" s="176"/>
      <c r="AK49" s="176"/>
    </row>
    <row r="50" spans="1:35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C35:D35"/>
    <mergeCell ref="AF47:AI50"/>
    <mergeCell ref="B49:J49"/>
    <mergeCell ref="A50:L50"/>
    <mergeCell ref="C36:D36"/>
    <mergeCell ref="C37:D37"/>
    <mergeCell ref="B39:E39"/>
    <mergeCell ref="B40:E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57"/>
  <sheetViews>
    <sheetView showGridLines="0" zoomScalePageLayoutView="0" workbookViewId="0" topLeftCell="A1">
      <selection activeCell="A51" sqref="A51:L51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1" width="3.50390625" style="70" customWidth="1"/>
    <col min="12" max="30" width="1.00390625" style="70" customWidth="1"/>
    <col min="31" max="36" width="1.25" style="70" customWidth="1"/>
    <col min="37" max="38" width="0" style="70" hidden="1" customWidth="1"/>
    <col min="39" max="59" width="1.25" style="70" customWidth="1"/>
    <col min="60" max="60" width="10.50390625" style="70" hidden="1" customWidth="1"/>
    <col min="61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1.2802609721108151</v>
      </c>
      <c r="I2" s="70">
        <f>SERIESSUM((I19/50),$J$11,0,1)</f>
        <v>1</v>
      </c>
      <c r="J2" s="70">
        <f>SERIESSUM((J19/50),$J$11,0,1)</f>
        <v>0.5004639039711989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/>
    </row>
    <row r="6" spans="2:5" s="25" customFormat="1" ht="22.5" customHeight="1">
      <c r="B6" s="78" t="s">
        <v>42</v>
      </c>
      <c r="C6" s="24"/>
      <c r="E6" s="26"/>
    </row>
    <row r="7" spans="3:5" s="25" customFormat="1" ht="15.75" customHeight="1"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60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  <c r="BH9" s="70" t="s">
        <v>102</v>
      </c>
    </row>
    <row r="10" spans="2:6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  <c r="BH10" s="81" t="s">
        <v>103</v>
      </c>
    </row>
    <row r="11" spans="2:60" s="25" customFormat="1" ht="15" customHeight="1">
      <c r="B11" s="86">
        <v>200</v>
      </c>
      <c r="C11" s="87">
        <v>297</v>
      </c>
      <c r="D11" s="87">
        <v>60</v>
      </c>
      <c r="E11" s="87">
        <v>160</v>
      </c>
      <c r="F11" s="88">
        <v>1.2</v>
      </c>
      <c r="G11" s="88">
        <v>0.48</v>
      </c>
      <c r="H11" s="88">
        <v>0.25</v>
      </c>
      <c r="I11" s="89">
        <v>70</v>
      </c>
      <c r="J11" s="90">
        <v>1.3551</v>
      </c>
      <c r="BH11" s="205">
        <f>C11*D11*E11/1000000000</f>
        <v>0.0028512</v>
      </c>
    </row>
    <row r="12" spans="2:60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  <c r="BH12" s="70" t="s">
        <v>100</v>
      </c>
    </row>
    <row r="13" spans="2:30" s="25" customFormat="1" ht="10.5" customHeight="1">
      <c r="B13" s="207">
        <f>E11*C11*D11/1000000000</f>
        <v>0.0028512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0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4" s="81" customFormat="1" ht="3.75" customHeight="1">
      <c r="B22" s="142"/>
      <c r="C22" s="143"/>
      <c r="D22" s="144"/>
      <c r="E22" s="145"/>
      <c r="F22" s="145"/>
      <c r="G22" s="146"/>
      <c r="H22" s="147"/>
      <c r="I22" s="148"/>
      <c r="J22" s="149"/>
      <c r="K22" s="140"/>
      <c r="L22" s="2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</row>
    <row r="23" spans="2:60" ht="15" customHeight="1">
      <c r="B23" s="150">
        <v>1</v>
      </c>
      <c r="C23" s="325">
        <f>$D$11*B23+B23-1</f>
        <v>60</v>
      </c>
      <c r="D23" s="325"/>
      <c r="E23" s="151">
        <f aca="true" t="shared" si="0" ref="E23:E38">$F$11*B23</f>
        <v>1.2</v>
      </c>
      <c r="F23" s="152">
        <f aca="true" t="shared" si="1" ref="F23:F38">$G$11*B23</f>
        <v>0.48</v>
      </c>
      <c r="G23" s="151">
        <f aca="true" t="shared" si="2" ref="G23:G38">$H$11*B23</f>
        <v>0.25</v>
      </c>
      <c r="H23" s="153">
        <f aca="true" t="shared" si="3" ref="H23:J38">$I$11*H$2*H$3*$B23</f>
        <v>89.61826804775706</v>
      </c>
      <c r="I23" s="154">
        <f t="shared" si="3"/>
        <v>70</v>
      </c>
      <c r="J23" s="155">
        <f t="shared" si="3"/>
        <v>35.032473277983925</v>
      </c>
      <c r="K23" s="20"/>
      <c r="L23" s="323"/>
      <c r="M23" s="323"/>
      <c r="N23" s="323"/>
      <c r="O23" s="323"/>
      <c r="P23" s="323"/>
      <c r="Q23" s="323"/>
      <c r="R23" s="323"/>
      <c r="S23" s="323"/>
      <c r="T23" s="20"/>
      <c r="U23" s="20"/>
      <c r="V23" s="326"/>
      <c r="W23" s="326"/>
      <c r="X23" s="326"/>
      <c r="Y23" s="326"/>
      <c r="Z23" s="326"/>
      <c r="AA23" s="326"/>
      <c r="AB23" s="326"/>
      <c r="AC23" s="326"/>
      <c r="AD23" s="20"/>
      <c r="AE23" s="20"/>
      <c r="BH23" s="206">
        <f>$BH$11*B23</f>
        <v>0.0028512</v>
      </c>
    </row>
    <row r="24" spans="2:60" ht="15" customHeight="1">
      <c r="B24" s="86">
        <v>2</v>
      </c>
      <c r="C24" s="325">
        <f aca="true" t="shared" si="4" ref="C24:C38">$D$11*B24+B24-1</f>
        <v>121</v>
      </c>
      <c r="D24" s="325"/>
      <c r="E24" s="156">
        <f t="shared" si="0"/>
        <v>2.4</v>
      </c>
      <c r="F24" s="48">
        <f t="shared" si="1"/>
        <v>0.96</v>
      </c>
      <c r="G24" s="156">
        <f t="shared" si="2"/>
        <v>0.5</v>
      </c>
      <c r="H24" s="153">
        <f t="shared" si="3"/>
        <v>179.2365360955141</v>
      </c>
      <c r="I24" s="154">
        <f t="shared" si="3"/>
        <v>140</v>
      </c>
      <c r="J24" s="155">
        <f t="shared" si="3"/>
        <v>70.06494655596785</v>
      </c>
      <c r="K24" s="20"/>
      <c r="L24" s="20"/>
      <c r="M24" s="20"/>
      <c r="BH24" s="206">
        <f aca="true" t="shared" si="5" ref="BH24:BH38">$BH$11*B24</f>
        <v>0.0057024</v>
      </c>
    </row>
    <row r="25" spans="2:60" ht="15" customHeight="1">
      <c r="B25" s="86">
        <v>4</v>
      </c>
      <c r="C25" s="325">
        <f t="shared" si="4"/>
        <v>243</v>
      </c>
      <c r="D25" s="325"/>
      <c r="E25" s="156">
        <f t="shared" si="0"/>
        <v>4.8</v>
      </c>
      <c r="F25" s="48">
        <f t="shared" si="1"/>
        <v>1.92</v>
      </c>
      <c r="G25" s="156">
        <f t="shared" si="2"/>
        <v>1</v>
      </c>
      <c r="H25" s="153">
        <f t="shared" si="3"/>
        <v>358.4730721910282</v>
      </c>
      <c r="I25" s="154">
        <f t="shared" si="3"/>
        <v>280</v>
      </c>
      <c r="J25" s="155">
        <f t="shared" si="3"/>
        <v>140.1298931119357</v>
      </c>
      <c r="K25" s="20"/>
      <c r="L25" s="326" t="s">
        <v>77</v>
      </c>
      <c r="M25" s="326"/>
      <c r="N25" s="326"/>
      <c r="O25" s="326"/>
      <c r="P25" s="326"/>
      <c r="Q25" s="326"/>
      <c r="R25" s="326"/>
      <c r="S25" s="326"/>
      <c r="T25" s="20"/>
      <c r="U25" s="20"/>
      <c r="V25" s="326" t="s">
        <v>78</v>
      </c>
      <c r="W25" s="326"/>
      <c r="X25" s="326"/>
      <c r="Y25" s="326"/>
      <c r="Z25" s="326"/>
      <c r="AA25" s="326"/>
      <c r="AB25" s="326"/>
      <c r="AC25" s="326"/>
      <c r="AD25" s="20"/>
      <c r="AE25" s="20"/>
      <c r="BH25" s="206">
        <f t="shared" si="5"/>
        <v>0.0114048</v>
      </c>
    </row>
    <row r="26" spans="2:60" ht="15" customHeight="1">
      <c r="B26" s="86">
        <v>6</v>
      </c>
      <c r="C26" s="325">
        <f t="shared" si="4"/>
        <v>365</v>
      </c>
      <c r="D26" s="325"/>
      <c r="E26" s="156">
        <f t="shared" si="0"/>
        <v>7.199999999999999</v>
      </c>
      <c r="F26" s="48">
        <f t="shared" si="1"/>
        <v>2.88</v>
      </c>
      <c r="G26" s="156">
        <f t="shared" si="2"/>
        <v>1.5</v>
      </c>
      <c r="H26" s="153">
        <f t="shared" si="3"/>
        <v>537.7096082865423</v>
      </c>
      <c r="I26" s="154">
        <f t="shared" si="3"/>
        <v>420</v>
      </c>
      <c r="J26" s="155">
        <f t="shared" si="3"/>
        <v>210.19483966790355</v>
      </c>
      <c r="K26" s="20"/>
      <c r="L26" s="20"/>
      <c r="M26" s="20"/>
      <c r="BH26" s="206">
        <f t="shared" si="5"/>
        <v>0.0171072</v>
      </c>
    </row>
    <row r="27" spans="2:60" ht="15" customHeight="1">
      <c r="B27" s="86">
        <v>8</v>
      </c>
      <c r="C27" s="325">
        <f t="shared" si="4"/>
        <v>487</v>
      </c>
      <c r="D27" s="325"/>
      <c r="E27" s="156">
        <f t="shared" si="0"/>
        <v>9.6</v>
      </c>
      <c r="F27" s="48">
        <f t="shared" si="1"/>
        <v>3.84</v>
      </c>
      <c r="G27" s="156">
        <f t="shared" si="2"/>
        <v>2</v>
      </c>
      <c r="H27" s="153">
        <f t="shared" si="3"/>
        <v>716.9461443820564</v>
      </c>
      <c r="I27" s="154">
        <f t="shared" si="3"/>
        <v>560</v>
      </c>
      <c r="J27" s="155">
        <f t="shared" si="3"/>
        <v>280.2597862238714</v>
      </c>
      <c r="K27" s="20"/>
      <c r="L27" s="20"/>
      <c r="M27" s="20"/>
      <c r="BH27" s="206">
        <f t="shared" si="5"/>
        <v>0.0228096</v>
      </c>
    </row>
    <row r="28" spans="2:60" ht="15" customHeight="1">
      <c r="B28" s="86">
        <v>10</v>
      </c>
      <c r="C28" s="327">
        <f t="shared" si="4"/>
        <v>609</v>
      </c>
      <c r="D28" s="327"/>
      <c r="E28" s="156">
        <f t="shared" si="0"/>
        <v>12</v>
      </c>
      <c r="F28" s="48">
        <f t="shared" si="1"/>
        <v>4.8</v>
      </c>
      <c r="G28" s="156">
        <f t="shared" si="2"/>
        <v>2.5</v>
      </c>
      <c r="H28" s="153">
        <f t="shared" si="3"/>
        <v>896.1826804775706</v>
      </c>
      <c r="I28" s="154">
        <f t="shared" si="3"/>
        <v>700</v>
      </c>
      <c r="J28" s="155">
        <f t="shared" si="3"/>
        <v>350.3247327798392</v>
      </c>
      <c r="K28" s="20"/>
      <c r="L28" s="20"/>
      <c r="M28" s="20"/>
      <c r="N28" s="21"/>
      <c r="BH28" s="206">
        <f t="shared" si="5"/>
        <v>0.028512</v>
      </c>
    </row>
    <row r="29" spans="2:60" ht="15" customHeight="1">
      <c r="B29" s="86">
        <v>12</v>
      </c>
      <c r="C29" s="327">
        <f t="shared" si="4"/>
        <v>731</v>
      </c>
      <c r="D29" s="327"/>
      <c r="E29" s="156">
        <f t="shared" si="0"/>
        <v>14.399999999999999</v>
      </c>
      <c r="F29" s="48">
        <f t="shared" si="1"/>
        <v>5.76</v>
      </c>
      <c r="G29" s="156">
        <f t="shared" si="2"/>
        <v>3</v>
      </c>
      <c r="H29" s="153">
        <f t="shared" si="3"/>
        <v>1075.4192165730847</v>
      </c>
      <c r="I29" s="154">
        <f t="shared" si="3"/>
        <v>840</v>
      </c>
      <c r="J29" s="155">
        <f t="shared" si="3"/>
        <v>420.3896793358071</v>
      </c>
      <c r="K29" s="20"/>
      <c r="L29" s="20"/>
      <c r="M29" s="20"/>
      <c r="N29" s="21"/>
      <c r="BH29" s="206">
        <f t="shared" si="5"/>
        <v>0.0342144</v>
      </c>
    </row>
    <row r="30" spans="2:60" ht="15" customHeight="1">
      <c r="B30" s="86">
        <v>14</v>
      </c>
      <c r="C30" s="327">
        <f t="shared" si="4"/>
        <v>853</v>
      </c>
      <c r="D30" s="327"/>
      <c r="E30" s="156">
        <f t="shared" si="0"/>
        <v>16.8</v>
      </c>
      <c r="F30" s="48">
        <f t="shared" si="1"/>
        <v>6.72</v>
      </c>
      <c r="G30" s="156">
        <f t="shared" si="2"/>
        <v>3.5</v>
      </c>
      <c r="H30" s="153">
        <f t="shared" si="3"/>
        <v>1254.6557526685988</v>
      </c>
      <c r="I30" s="154">
        <f t="shared" si="3"/>
        <v>980</v>
      </c>
      <c r="J30" s="155">
        <f t="shared" si="3"/>
        <v>490.454625891775</v>
      </c>
      <c r="K30" s="20"/>
      <c r="L30" s="20"/>
      <c r="M30" s="20"/>
      <c r="N30" s="21"/>
      <c r="BH30" s="206">
        <f t="shared" si="5"/>
        <v>0.0399168</v>
      </c>
    </row>
    <row r="31" spans="2:60" ht="15" customHeight="1">
      <c r="B31" s="86">
        <v>16</v>
      </c>
      <c r="C31" s="327">
        <f t="shared" si="4"/>
        <v>975</v>
      </c>
      <c r="D31" s="327"/>
      <c r="E31" s="156">
        <f t="shared" si="0"/>
        <v>19.2</v>
      </c>
      <c r="F31" s="48">
        <f t="shared" si="1"/>
        <v>7.68</v>
      </c>
      <c r="G31" s="156">
        <f t="shared" si="2"/>
        <v>4</v>
      </c>
      <c r="H31" s="153">
        <f t="shared" si="3"/>
        <v>1433.892288764113</v>
      </c>
      <c r="I31" s="154">
        <f t="shared" si="3"/>
        <v>1120</v>
      </c>
      <c r="J31" s="155">
        <f t="shared" si="3"/>
        <v>560.5195724477428</v>
      </c>
      <c r="K31" s="20"/>
      <c r="L31" s="20"/>
      <c r="M31" s="20"/>
      <c r="N31" s="21"/>
      <c r="BH31" s="206">
        <f t="shared" si="5"/>
        <v>0.0456192</v>
      </c>
    </row>
    <row r="32" spans="2:60" ht="15" customHeight="1">
      <c r="B32" s="86">
        <v>18</v>
      </c>
      <c r="C32" s="327">
        <f t="shared" si="4"/>
        <v>1097</v>
      </c>
      <c r="D32" s="327"/>
      <c r="E32" s="156">
        <f t="shared" si="0"/>
        <v>21.599999999999998</v>
      </c>
      <c r="F32" s="48">
        <f t="shared" si="1"/>
        <v>8.64</v>
      </c>
      <c r="G32" s="156">
        <f t="shared" si="2"/>
        <v>4.5</v>
      </c>
      <c r="H32" s="153">
        <f t="shared" si="3"/>
        <v>1613.128824859627</v>
      </c>
      <c r="I32" s="154">
        <f t="shared" si="3"/>
        <v>1260</v>
      </c>
      <c r="J32" s="155">
        <f t="shared" si="3"/>
        <v>630.5845190037106</v>
      </c>
      <c r="K32" s="20"/>
      <c r="L32" s="20"/>
      <c r="M32" s="20"/>
      <c r="N32" s="21"/>
      <c r="BH32" s="206">
        <f t="shared" si="5"/>
        <v>0.051321599999999995</v>
      </c>
    </row>
    <row r="33" spans="2:60" ht="15" customHeight="1">
      <c r="B33" s="86">
        <v>20</v>
      </c>
      <c r="C33" s="327">
        <f t="shared" si="4"/>
        <v>1219</v>
      </c>
      <c r="D33" s="327"/>
      <c r="E33" s="156">
        <f t="shared" si="0"/>
        <v>24</v>
      </c>
      <c r="F33" s="48">
        <f t="shared" si="1"/>
        <v>9.6</v>
      </c>
      <c r="G33" s="156">
        <f t="shared" si="2"/>
        <v>5</v>
      </c>
      <c r="H33" s="153">
        <f t="shared" si="3"/>
        <v>1792.365360955141</v>
      </c>
      <c r="I33" s="154">
        <f t="shared" si="3"/>
        <v>1400</v>
      </c>
      <c r="J33" s="155">
        <f t="shared" si="3"/>
        <v>700.6494655596784</v>
      </c>
      <c r="K33" s="20"/>
      <c r="L33" s="20"/>
      <c r="M33" s="20"/>
      <c r="N33" s="21"/>
      <c r="BH33" s="206">
        <f t="shared" si="5"/>
        <v>0.057024</v>
      </c>
    </row>
    <row r="34" spans="2:60" ht="15" customHeight="1">
      <c r="B34" s="86">
        <v>22</v>
      </c>
      <c r="C34" s="327">
        <f t="shared" si="4"/>
        <v>1341</v>
      </c>
      <c r="D34" s="327"/>
      <c r="E34" s="156">
        <f t="shared" si="0"/>
        <v>26.4</v>
      </c>
      <c r="F34" s="48">
        <f t="shared" si="1"/>
        <v>10.559999999999999</v>
      </c>
      <c r="G34" s="156">
        <f t="shared" si="2"/>
        <v>5.5</v>
      </c>
      <c r="H34" s="153">
        <f t="shared" si="3"/>
        <v>1971.6018970506552</v>
      </c>
      <c r="I34" s="154">
        <f t="shared" si="3"/>
        <v>1540</v>
      </c>
      <c r="J34" s="155">
        <f t="shared" si="3"/>
        <v>770.7144121156464</v>
      </c>
      <c r="K34" s="20"/>
      <c r="L34" s="20"/>
      <c r="M34" s="20"/>
      <c r="N34" s="21"/>
      <c r="BH34" s="206">
        <f t="shared" si="5"/>
        <v>0.0627264</v>
      </c>
    </row>
    <row r="35" spans="2:60" ht="15" customHeight="1">
      <c r="B35" s="86">
        <v>24</v>
      </c>
      <c r="C35" s="327">
        <f t="shared" si="4"/>
        <v>1463</v>
      </c>
      <c r="D35" s="327"/>
      <c r="E35" s="156">
        <f t="shared" si="0"/>
        <v>28.799999999999997</v>
      </c>
      <c r="F35" s="48">
        <f t="shared" si="1"/>
        <v>11.52</v>
      </c>
      <c r="G35" s="156">
        <f t="shared" si="2"/>
        <v>6</v>
      </c>
      <c r="H35" s="153">
        <f t="shared" si="3"/>
        <v>2150.8384331461693</v>
      </c>
      <c r="I35" s="154">
        <f t="shared" si="3"/>
        <v>1680</v>
      </c>
      <c r="J35" s="155">
        <f t="shared" si="3"/>
        <v>840.7793586716142</v>
      </c>
      <c r="K35" s="20"/>
      <c r="L35" s="20"/>
      <c r="M35" s="20"/>
      <c r="N35" s="21"/>
      <c r="BH35" s="206">
        <f t="shared" si="5"/>
        <v>0.0684288</v>
      </c>
    </row>
    <row r="36" spans="2:60" ht="15" customHeight="1">
      <c r="B36" s="86">
        <v>26</v>
      </c>
      <c r="C36" s="327">
        <f t="shared" si="4"/>
        <v>1585</v>
      </c>
      <c r="D36" s="327"/>
      <c r="E36" s="156">
        <f t="shared" si="0"/>
        <v>31.2</v>
      </c>
      <c r="F36" s="48">
        <f t="shared" si="1"/>
        <v>12.48</v>
      </c>
      <c r="G36" s="156">
        <f t="shared" si="2"/>
        <v>6.5</v>
      </c>
      <c r="H36" s="153">
        <f t="shared" si="3"/>
        <v>2330.0749692416834</v>
      </c>
      <c r="I36" s="154">
        <f t="shared" si="3"/>
        <v>1820</v>
      </c>
      <c r="J36" s="155">
        <f t="shared" si="3"/>
        <v>910.844305227582</v>
      </c>
      <c r="K36" s="20"/>
      <c r="L36" s="20"/>
      <c r="M36" s="20"/>
      <c r="N36" s="21"/>
      <c r="BH36" s="206">
        <f t="shared" si="5"/>
        <v>0.0741312</v>
      </c>
    </row>
    <row r="37" spans="2:60" ht="14.25" customHeight="1">
      <c r="B37" s="86">
        <v>28</v>
      </c>
      <c r="C37" s="327">
        <f t="shared" si="4"/>
        <v>1707</v>
      </c>
      <c r="D37" s="327"/>
      <c r="E37" s="156">
        <f t="shared" si="0"/>
        <v>33.6</v>
      </c>
      <c r="F37" s="48">
        <f t="shared" si="1"/>
        <v>13.44</v>
      </c>
      <c r="G37" s="156">
        <f t="shared" si="2"/>
        <v>7</v>
      </c>
      <c r="H37" s="153">
        <f t="shared" si="3"/>
        <v>2509.3115053371976</v>
      </c>
      <c r="I37" s="154">
        <f t="shared" si="3"/>
        <v>1960</v>
      </c>
      <c r="J37" s="155">
        <f t="shared" si="3"/>
        <v>980.90925178355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BH37" s="206">
        <f t="shared" si="5"/>
        <v>0.0798336</v>
      </c>
    </row>
    <row r="38" spans="2:60" ht="15" customHeight="1">
      <c r="B38" s="157">
        <v>30</v>
      </c>
      <c r="C38" s="329">
        <f t="shared" si="4"/>
        <v>1829</v>
      </c>
      <c r="D38" s="329"/>
      <c r="E38" s="158">
        <f t="shared" si="0"/>
        <v>36</v>
      </c>
      <c r="F38" s="159">
        <f t="shared" si="1"/>
        <v>14.399999999999999</v>
      </c>
      <c r="G38" s="158">
        <f t="shared" si="2"/>
        <v>7.5</v>
      </c>
      <c r="H38" s="160">
        <f t="shared" si="3"/>
        <v>2688.5480414327117</v>
      </c>
      <c r="I38" s="126">
        <f t="shared" si="3"/>
        <v>2100</v>
      </c>
      <c r="J38" s="127">
        <f t="shared" si="3"/>
        <v>1050.9741983395177</v>
      </c>
      <c r="K38" s="25"/>
      <c r="AD38" s="20"/>
      <c r="AE38" s="20"/>
      <c r="AF38" s="21"/>
      <c r="AM38"/>
      <c r="BH38" s="206">
        <f t="shared" si="5"/>
        <v>0.085536</v>
      </c>
    </row>
    <row r="39" spans="2:32" ht="15" customHeight="1">
      <c r="B39" s="161"/>
      <c r="C39" s="161"/>
      <c r="D39" s="68"/>
      <c r="E39" s="68"/>
      <c r="F39" s="68"/>
      <c r="G39" s="162"/>
      <c r="H39" s="162"/>
      <c r="I39" s="162"/>
      <c r="J39" s="162"/>
      <c r="K39" s="25"/>
      <c r="AD39" s="20"/>
      <c r="AE39" s="20"/>
      <c r="AF39" s="21"/>
    </row>
    <row r="40" spans="2:39" ht="15" customHeight="1">
      <c r="B40" s="330" t="s">
        <v>79</v>
      </c>
      <c r="C40" s="330"/>
      <c r="D40" s="330"/>
      <c r="E40" s="330"/>
      <c r="F40" s="163">
        <v>45</v>
      </c>
      <c r="G40" s="164">
        <v>40</v>
      </c>
      <c r="H40" s="164">
        <v>35</v>
      </c>
      <c r="I40" s="164">
        <v>30</v>
      </c>
      <c r="J40" s="165">
        <v>25</v>
      </c>
      <c r="K40" s="25"/>
      <c r="AD40" s="20"/>
      <c r="AE40" s="20"/>
      <c r="AF40" s="21"/>
      <c r="AM40"/>
    </row>
    <row r="41" spans="2:49" ht="15" customHeight="1">
      <c r="B41" s="328" t="s">
        <v>80</v>
      </c>
      <c r="C41" s="328"/>
      <c r="D41" s="328"/>
      <c r="E41" s="328"/>
      <c r="F41" s="166">
        <v>0.88</v>
      </c>
      <c r="G41" s="159">
        <v>0.76</v>
      </c>
      <c r="H41" s="159">
        <v>0.65</v>
      </c>
      <c r="I41" s="159">
        <v>0.54</v>
      </c>
      <c r="J41" s="167">
        <v>0.43</v>
      </c>
      <c r="K41" s="25"/>
      <c r="AD41" s="20"/>
      <c r="AE41" s="20"/>
      <c r="AF41" s="21"/>
      <c r="AM41"/>
      <c r="AW41"/>
    </row>
    <row r="42" spans="2:49" ht="15" customHeight="1">
      <c r="B42" s="168"/>
      <c r="K42" s="25"/>
      <c r="AD42" s="25"/>
      <c r="AM42"/>
      <c r="AW42"/>
    </row>
    <row r="43" spans="1:49" ht="15" customHeight="1">
      <c r="A43" s="169"/>
      <c r="B43" s="170" t="s">
        <v>44</v>
      </c>
      <c r="C43" s="171"/>
      <c r="D43" s="172"/>
      <c r="E43" s="172"/>
      <c r="F43" s="172"/>
      <c r="G43" s="172"/>
      <c r="H43" s="172"/>
      <c r="I43" s="172"/>
      <c r="J43" s="173" t="s">
        <v>81</v>
      </c>
      <c r="AM43"/>
      <c r="AW43"/>
    </row>
    <row r="44" spans="1:49" ht="15" customHeight="1">
      <c r="A44" s="169"/>
      <c r="B44" s="170" t="s">
        <v>45</v>
      </c>
      <c r="C44" s="171"/>
      <c r="D44" s="172"/>
      <c r="E44" s="172"/>
      <c r="F44" s="172"/>
      <c r="G44" s="172"/>
      <c r="H44" s="172"/>
      <c r="I44" s="172"/>
      <c r="J44" s="173" t="s">
        <v>82</v>
      </c>
      <c r="AM44"/>
      <c r="AW44"/>
    </row>
    <row r="45" spans="1:47" ht="15" customHeight="1">
      <c r="A45" s="169"/>
      <c r="B45" s="170" t="s">
        <v>83</v>
      </c>
      <c r="C45" s="171"/>
      <c r="D45" s="172"/>
      <c r="E45" s="172"/>
      <c r="F45" s="172"/>
      <c r="G45" s="172"/>
      <c r="H45" s="172"/>
      <c r="I45" s="172"/>
      <c r="J45" s="173" t="s">
        <v>84</v>
      </c>
      <c r="AD45" s="299"/>
      <c r="AE45" s="299"/>
      <c r="AF45" s="299"/>
      <c r="AG45" s="299"/>
      <c r="AU45"/>
    </row>
    <row r="46" spans="1:47" ht="15" customHeight="1">
      <c r="A46" s="169"/>
      <c r="B46" s="174" t="s">
        <v>48</v>
      </c>
      <c r="C46" s="175"/>
      <c r="D46" s="172"/>
      <c r="E46" s="172"/>
      <c r="F46" s="172"/>
      <c r="G46" s="172"/>
      <c r="H46" s="172"/>
      <c r="I46" s="172"/>
      <c r="J46" s="173" t="s">
        <v>49</v>
      </c>
      <c r="AD46" s="299"/>
      <c r="AE46" s="299"/>
      <c r="AF46" s="299"/>
      <c r="AG46" s="299"/>
      <c r="AH46" s="176"/>
      <c r="AI46" s="176"/>
      <c r="AU46"/>
    </row>
    <row r="47" spans="1:47" ht="15" customHeight="1">
      <c r="A47" s="177"/>
      <c r="B47" s="174" t="s">
        <v>50</v>
      </c>
      <c r="C47" s="171"/>
      <c r="D47" s="172"/>
      <c r="E47" s="172"/>
      <c r="F47" s="172"/>
      <c r="G47" s="172"/>
      <c r="H47" s="172"/>
      <c r="I47" s="172"/>
      <c r="J47" s="173" t="s">
        <v>51</v>
      </c>
      <c r="AD47" s="299"/>
      <c r="AE47" s="299"/>
      <c r="AF47" s="299"/>
      <c r="AG47" s="299"/>
      <c r="AH47" s="176"/>
      <c r="AI47" s="176"/>
      <c r="AU47"/>
    </row>
    <row r="48" spans="1:47" ht="15" customHeight="1">
      <c r="A48" s="177"/>
      <c r="B48" s="67"/>
      <c r="C48" s="67"/>
      <c r="D48" s="68"/>
      <c r="E48" s="68"/>
      <c r="F48" s="68"/>
      <c r="G48" s="68"/>
      <c r="H48" s="68"/>
      <c r="I48" s="68"/>
      <c r="J48" s="69"/>
      <c r="AD48" s="299"/>
      <c r="AE48" s="299"/>
      <c r="AF48" s="299"/>
      <c r="AG48" s="299"/>
      <c r="AH48" s="176"/>
      <c r="AI48" s="176"/>
      <c r="AU48"/>
    </row>
    <row r="49" spans="1:35" ht="15" customHeight="1">
      <c r="A49" s="177"/>
      <c r="B49" s="101" t="s">
        <v>85</v>
      </c>
      <c r="C49" s="98"/>
      <c r="J49" s="74"/>
      <c r="AD49" s="299"/>
      <c r="AE49" s="299"/>
      <c r="AF49" s="299"/>
      <c r="AG49" s="299"/>
      <c r="AH49" s="176"/>
      <c r="AI49" s="176"/>
    </row>
    <row r="50" spans="1:35" ht="78" customHeight="1">
      <c r="A50" s="178"/>
      <c r="B50" s="319" t="s">
        <v>86</v>
      </c>
      <c r="C50" s="319"/>
      <c r="D50" s="319"/>
      <c r="E50" s="319"/>
      <c r="F50" s="319"/>
      <c r="G50" s="319"/>
      <c r="H50" s="319"/>
      <c r="I50" s="319"/>
      <c r="J50" s="319"/>
      <c r="AD50" s="299"/>
      <c r="AE50" s="299"/>
      <c r="AF50" s="299"/>
      <c r="AG50" s="299"/>
      <c r="AH50" s="176"/>
      <c r="AI50" s="176"/>
    </row>
    <row r="51" spans="1:33" ht="9.75">
      <c r="A51" s="30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D51" s="299"/>
      <c r="AE51" s="299"/>
      <c r="AF51" s="299"/>
      <c r="AG51" s="299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  <row r="57" ht="9.75">
      <c r="A57" s="177"/>
    </row>
  </sheetData>
  <sheetProtection/>
  <mergeCells count="28">
    <mergeCell ref="B41:E41"/>
    <mergeCell ref="AD45:AG51"/>
    <mergeCell ref="B50:J50"/>
    <mergeCell ref="A51:L51"/>
    <mergeCell ref="C34:D34"/>
    <mergeCell ref="C35:D35"/>
    <mergeCell ref="C36:D36"/>
    <mergeCell ref="C37:D37"/>
    <mergeCell ref="C38:D38"/>
    <mergeCell ref="B40:E40"/>
    <mergeCell ref="C28:D28"/>
    <mergeCell ref="C29:D29"/>
    <mergeCell ref="C30:D30"/>
    <mergeCell ref="C31:D31"/>
    <mergeCell ref="C32:D32"/>
    <mergeCell ref="C33:D33"/>
    <mergeCell ref="C24:D24"/>
    <mergeCell ref="C25:D25"/>
    <mergeCell ref="L25:S25"/>
    <mergeCell ref="V25:AC25"/>
    <mergeCell ref="C26:D26"/>
    <mergeCell ref="C27:D27"/>
    <mergeCell ref="C20:D20"/>
    <mergeCell ref="C21:D21"/>
    <mergeCell ref="L21:Y21"/>
    <mergeCell ref="C23:D23"/>
    <mergeCell ref="L23:S23"/>
    <mergeCell ref="V23:AC23"/>
  </mergeCells>
  <printOptions/>
  <pageMargins left="0.39375" right="0.19652777777777777" top="0.39375" bottom="0.19652777777777777" header="0.5118055555555556" footer="0.5118055555555556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56"/>
  <sheetViews>
    <sheetView showGridLines="0" zoomScalePageLayoutView="0" workbookViewId="0" topLeftCell="A1">
      <selection activeCell="G6" sqref="G6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1" width="3.50390625" style="70" customWidth="1"/>
    <col min="12" max="12" width="1.25" style="70" customWidth="1"/>
    <col min="13" max="30" width="1.00390625" style="70" customWidth="1"/>
    <col min="31" max="36" width="1.25" style="70" customWidth="1"/>
    <col min="37" max="38" width="1.00390625" style="70" customWidth="1"/>
    <col min="39" max="59" width="1.25" style="70" customWidth="1"/>
    <col min="60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1.2815220563377203</v>
      </c>
      <c r="I2" s="70">
        <f>SERIESSUM((I19/50),$J$11,0,1)</f>
        <v>1</v>
      </c>
      <c r="J2" s="70">
        <f>SERIESSUM((J19/50),$J$11,0,1)</f>
        <v>0.49908529741579594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>
        <v>145</v>
      </c>
    </row>
    <row r="6" spans="2:7" s="25" customFormat="1" ht="22.5" customHeight="1">
      <c r="B6" s="78" t="s">
        <v>121</v>
      </c>
      <c r="C6" s="24"/>
      <c r="E6" s="26"/>
      <c r="G6" s="204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224">
        <v>900</v>
      </c>
      <c r="C11" s="89">
        <v>966</v>
      </c>
      <c r="D11" s="87">
        <v>80</v>
      </c>
      <c r="E11" s="87">
        <v>90</v>
      </c>
      <c r="F11" s="88">
        <v>1.96</v>
      </c>
      <c r="G11" s="88">
        <v>0.43</v>
      </c>
      <c r="H11" s="88"/>
      <c r="I11" s="89">
        <v>182</v>
      </c>
      <c r="J11" s="90">
        <v>1.3605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0.0069552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/>
      <c r="M20" s="324"/>
      <c r="N20" s="324"/>
      <c r="O20" s="324"/>
      <c r="P20" s="324"/>
      <c r="Q20" s="324"/>
      <c r="R20" s="324"/>
      <c r="S20" s="324"/>
      <c r="T20" s="20"/>
      <c r="U20" s="20"/>
      <c r="V20" s="324"/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1.96</v>
      </c>
      <c r="F22" s="181">
        <f aca="true" t="shared" si="2" ref="F22:F37">$G$11*B22</f>
        <v>0.43</v>
      </c>
      <c r="G22" s="180">
        <f aca="true" t="shared" si="3" ref="G22:G37">$H$11*B22</f>
        <v>0</v>
      </c>
      <c r="H22" s="182">
        <f aca="true" t="shared" si="4" ref="H22:J37">$I$11*H$2*H$3*$B22</f>
        <v>233.2370142534651</v>
      </c>
      <c r="I22" s="183">
        <f t="shared" si="4"/>
        <v>182</v>
      </c>
      <c r="J22" s="184">
        <f t="shared" si="4"/>
        <v>90.83352412967486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3.92</v>
      </c>
      <c r="F23" s="181">
        <f t="shared" si="2"/>
        <v>0.86</v>
      </c>
      <c r="G23" s="180">
        <f t="shared" si="3"/>
        <v>0</v>
      </c>
      <c r="H23" s="182">
        <f t="shared" si="4"/>
        <v>466.4740285069302</v>
      </c>
      <c r="I23" s="183">
        <f t="shared" si="4"/>
        <v>364</v>
      </c>
      <c r="J23" s="184">
        <f t="shared" si="4"/>
        <v>181.6670482593497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7.84</v>
      </c>
      <c r="F24" s="181">
        <f t="shared" si="2"/>
        <v>1.72</v>
      </c>
      <c r="G24" s="180">
        <f t="shared" si="3"/>
        <v>0</v>
      </c>
      <c r="H24" s="182">
        <f t="shared" si="4"/>
        <v>932.9480570138604</v>
      </c>
      <c r="I24" s="183">
        <f t="shared" si="4"/>
        <v>728</v>
      </c>
      <c r="J24" s="184">
        <f t="shared" si="4"/>
        <v>363.3340965186994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11.76</v>
      </c>
      <c r="F25" s="181">
        <f t="shared" si="2"/>
        <v>2.58</v>
      </c>
      <c r="G25" s="180">
        <f t="shared" si="3"/>
        <v>0</v>
      </c>
      <c r="H25" s="182">
        <f t="shared" si="4"/>
        <v>1399.4220855207907</v>
      </c>
      <c r="I25" s="183">
        <f t="shared" si="4"/>
        <v>1092</v>
      </c>
      <c r="J25" s="184">
        <f t="shared" si="4"/>
        <v>545.0011447780491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15.68</v>
      </c>
      <c r="F26" s="181">
        <f t="shared" si="2"/>
        <v>3.44</v>
      </c>
      <c r="G26" s="180">
        <f t="shared" si="3"/>
        <v>0</v>
      </c>
      <c r="H26" s="182">
        <f t="shared" si="4"/>
        <v>1865.8961140277208</v>
      </c>
      <c r="I26" s="183">
        <f t="shared" si="4"/>
        <v>1456</v>
      </c>
      <c r="J26" s="184">
        <f t="shared" si="4"/>
        <v>726.6681930373989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19.6</v>
      </c>
      <c r="F27" s="181">
        <f t="shared" si="2"/>
        <v>4.3</v>
      </c>
      <c r="G27" s="180">
        <f t="shared" si="3"/>
        <v>0</v>
      </c>
      <c r="H27" s="182">
        <f t="shared" si="4"/>
        <v>2332.370142534651</v>
      </c>
      <c r="I27" s="183">
        <f t="shared" si="4"/>
        <v>1820</v>
      </c>
      <c r="J27" s="184">
        <f t="shared" si="4"/>
        <v>908.3352412967486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23.52</v>
      </c>
      <c r="F28" s="181">
        <f t="shared" si="2"/>
        <v>5.16</v>
      </c>
      <c r="G28" s="180">
        <f t="shared" si="3"/>
        <v>0</v>
      </c>
      <c r="H28" s="182">
        <f t="shared" si="4"/>
        <v>2798.8441710415814</v>
      </c>
      <c r="I28" s="183">
        <f t="shared" si="4"/>
        <v>2184</v>
      </c>
      <c r="J28" s="184">
        <f t="shared" si="4"/>
        <v>1090.0022895560983</v>
      </c>
      <c r="K28" s="20"/>
      <c r="L28" s="20"/>
      <c r="M28" s="20"/>
      <c r="N28" s="21"/>
    </row>
    <row r="29" spans="2:71" ht="15" customHeight="1">
      <c r="B29" s="179">
        <v>14</v>
      </c>
      <c r="C29" s="318">
        <f t="shared" si="0"/>
        <v>1133</v>
      </c>
      <c r="D29" s="318"/>
      <c r="E29" s="180">
        <f t="shared" si="1"/>
        <v>27.439999999999998</v>
      </c>
      <c r="F29" s="181">
        <f t="shared" si="2"/>
        <v>6.02</v>
      </c>
      <c r="G29" s="180">
        <f t="shared" si="3"/>
        <v>0</v>
      </c>
      <c r="H29" s="182">
        <f t="shared" si="4"/>
        <v>3265.3181995485115</v>
      </c>
      <c r="I29" s="183">
        <f t="shared" si="4"/>
        <v>2548</v>
      </c>
      <c r="J29" s="184">
        <f t="shared" si="4"/>
        <v>1271.669337815448</v>
      </c>
      <c r="K29" s="20"/>
      <c r="L29" s="20"/>
      <c r="M29" s="20"/>
      <c r="N29" s="21"/>
      <c r="BI29" s="54"/>
      <c r="BJ29" s="55"/>
      <c r="BK29" s="55"/>
      <c r="BL29" s="55"/>
      <c r="BM29" s="55"/>
      <c r="BN29" s="56"/>
      <c r="BO29" s="56"/>
      <c r="BP29" s="56"/>
      <c r="BQ29" s="57"/>
      <c r="BR29" s="58"/>
      <c r="BS29" s="13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31.36</v>
      </c>
      <c r="F30" s="181">
        <f t="shared" si="2"/>
        <v>6.88</v>
      </c>
      <c r="G30" s="180">
        <f t="shared" si="3"/>
        <v>0</v>
      </c>
      <c r="H30" s="182">
        <f t="shared" si="4"/>
        <v>3731.7922280554417</v>
      </c>
      <c r="I30" s="183">
        <f t="shared" si="4"/>
        <v>2912</v>
      </c>
      <c r="J30" s="184">
        <f t="shared" si="4"/>
        <v>1453.3363860747977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35.28</v>
      </c>
      <c r="F31" s="181">
        <f t="shared" si="2"/>
        <v>7.74</v>
      </c>
      <c r="G31" s="180">
        <f t="shared" si="3"/>
        <v>0</v>
      </c>
      <c r="H31" s="182">
        <f t="shared" si="4"/>
        <v>4198.266256562372</v>
      </c>
      <c r="I31" s="183">
        <f t="shared" si="4"/>
        <v>3276</v>
      </c>
      <c r="J31" s="184">
        <f t="shared" si="4"/>
        <v>1635.0034343341474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39.2</v>
      </c>
      <c r="F32" s="181">
        <f t="shared" si="2"/>
        <v>8.6</v>
      </c>
      <c r="G32" s="180">
        <f t="shared" si="3"/>
        <v>0</v>
      </c>
      <c r="H32" s="182">
        <f t="shared" si="4"/>
        <v>4664.740285069302</v>
      </c>
      <c r="I32" s="183">
        <f t="shared" si="4"/>
        <v>3640</v>
      </c>
      <c r="J32" s="184">
        <f t="shared" si="4"/>
        <v>1816.6704825934971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43.12</v>
      </c>
      <c r="F33" s="181">
        <f t="shared" si="2"/>
        <v>9.459999999999999</v>
      </c>
      <c r="G33" s="180">
        <f t="shared" si="3"/>
        <v>0</v>
      </c>
      <c r="H33" s="182">
        <f t="shared" si="4"/>
        <v>5131.214313576233</v>
      </c>
      <c r="I33" s="183">
        <f t="shared" si="4"/>
        <v>4004</v>
      </c>
      <c r="J33" s="184">
        <f t="shared" si="4"/>
        <v>1998.3375308528468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47.04</v>
      </c>
      <c r="F34" s="181">
        <f t="shared" si="2"/>
        <v>10.32</v>
      </c>
      <c r="G34" s="180">
        <f t="shared" si="3"/>
        <v>0</v>
      </c>
      <c r="H34" s="182">
        <f t="shared" si="4"/>
        <v>5597.688342083163</v>
      </c>
      <c r="I34" s="183">
        <f t="shared" si="4"/>
        <v>4368</v>
      </c>
      <c r="J34" s="184">
        <f t="shared" si="4"/>
        <v>2180.0045791121966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50.96</v>
      </c>
      <c r="F35" s="181">
        <f t="shared" si="2"/>
        <v>11.18</v>
      </c>
      <c r="G35" s="180">
        <f t="shared" si="3"/>
        <v>0</v>
      </c>
      <c r="H35" s="182">
        <f t="shared" si="4"/>
        <v>6064.162370590093</v>
      </c>
      <c r="I35" s="183">
        <f t="shared" si="4"/>
        <v>4732</v>
      </c>
      <c r="J35" s="184">
        <f t="shared" si="4"/>
        <v>2361.6716273715465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54.879999999999995</v>
      </c>
      <c r="F36" s="181">
        <f t="shared" si="2"/>
        <v>12.04</v>
      </c>
      <c r="G36" s="180">
        <f t="shared" si="3"/>
        <v>0</v>
      </c>
      <c r="H36" s="182">
        <f t="shared" si="4"/>
        <v>6530.636399097023</v>
      </c>
      <c r="I36" s="183">
        <f t="shared" si="4"/>
        <v>5096</v>
      </c>
      <c r="J36" s="184">
        <f t="shared" si="4"/>
        <v>2543.338675630896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58.8</v>
      </c>
      <c r="F37" s="187">
        <f t="shared" si="2"/>
        <v>12.9</v>
      </c>
      <c r="G37" s="186">
        <f t="shared" si="3"/>
        <v>0</v>
      </c>
      <c r="H37" s="188">
        <f t="shared" si="4"/>
        <v>6997.110427603953</v>
      </c>
      <c r="I37" s="189">
        <f t="shared" si="4"/>
        <v>5460</v>
      </c>
      <c r="J37" s="190">
        <f t="shared" si="4"/>
        <v>2725.0057238902455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0.41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90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 t="str">
        <f>$B$6</f>
        <v>GARDA 900</v>
      </c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107.25" customHeight="1">
      <c r="A49" s="178"/>
      <c r="B49" s="331" t="str">
        <f>B6&amp;" je vysoký radiátor s čistou, rovnou čelní plochou; vhodný do větších prostor, které potřebují vysoký výkon."</f>
        <v>GARDA 900 je vysoký radiátor s čistou, rovnou čelní plochou; vhodný do větších prostor, které potřebují vysoký výkon.</v>
      </c>
      <c r="C49" s="331"/>
      <c r="D49" s="331"/>
      <c r="E49" s="331"/>
      <c r="F49" s="331"/>
      <c r="G49" s="331"/>
      <c r="H49" s="331"/>
      <c r="I49" s="331"/>
      <c r="J49" s="331"/>
      <c r="AF49" s="299"/>
      <c r="AG49" s="299"/>
      <c r="AH49" s="299"/>
      <c r="AI49" s="299"/>
      <c r="AJ49" s="176"/>
      <c r="AK49" s="176"/>
    </row>
    <row r="50" spans="1:35" ht="9.75">
      <c r="A50" s="308" t="s">
        <v>87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V22:AC22"/>
    <mergeCell ref="C23:D23"/>
    <mergeCell ref="C20:D20"/>
    <mergeCell ref="L20:S20"/>
    <mergeCell ref="V20:AC20"/>
    <mergeCell ref="C21:D21"/>
    <mergeCell ref="L21:Y21"/>
    <mergeCell ref="C24:D24"/>
    <mergeCell ref="C25:D25"/>
    <mergeCell ref="C26:D26"/>
    <mergeCell ref="C27:D27"/>
    <mergeCell ref="C22:D22"/>
    <mergeCell ref="L22:S22"/>
    <mergeCell ref="C32:D32"/>
    <mergeCell ref="C33:D33"/>
    <mergeCell ref="C34:D34"/>
    <mergeCell ref="C35:D35"/>
    <mergeCell ref="C28:D28"/>
    <mergeCell ref="C29:D29"/>
    <mergeCell ref="C30:D30"/>
    <mergeCell ref="C31:D31"/>
    <mergeCell ref="AF47:AI50"/>
    <mergeCell ref="B49:J49"/>
    <mergeCell ref="A50:L50"/>
    <mergeCell ref="C36:D36"/>
    <mergeCell ref="C37:D37"/>
    <mergeCell ref="B39:E39"/>
    <mergeCell ref="B40:E40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56"/>
  <sheetViews>
    <sheetView showGridLines="0" zoomScalePageLayoutView="0" workbookViewId="0" topLeftCell="A1">
      <selection activeCell="G6" sqref="G6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1" width="3.50390625" style="70" customWidth="1"/>
    <col min="12" max="12" width="1.25" style="70" customWidth="1"/>
    <col min="13" max="30" width="1.00390625" style="70" customWidth="1"/>
    <col min="31" max="36" width="1.25" style="70" customWidth="1"/>
    <col min="37" max="38" width="1.00390625" style="70" customWidth="1"/>
    <col min="39" max="59" width="1.25" style="70" customWidth="1"/>
    <col min="60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1.2821063122216012</v>
      </c>
      <c r="I2" s="70">
        <f>SERIESSUM((I19/50),$J$11,0,1)</f>
        <v>1</v>
      </c>
      <c r="J2" s="70">
        <f>SERIESSUM((J19/50),$J$11,0,1)</f>
        <v>0.49844834032395585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>
        <v>145</v>
      </c>
    </row>
    <row r="6" spans="2:7" s="25" customFormat="1" ht="22.5" customHeight="1">
      <c r="B6" s="78" t="s">
        <v>119</v>
      </c>
      <c r="C6" s="24"/>
      <c r="E6" s="26"/>
      <c r="G6" s="204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224">
        <v>1000</v>
      </c>
      <c r="C11" s="89">
        <v>1066</v>
      </c>
      <c r="D11" s="87">
        <v>80</v>
      </c>
      <c r="E11" s="87">
        <v>90</v>
      </c>
      <c r="F11" s="88">
        <v>2.2</v>
      </c>
      <c r="G11" s="88">
        <v>0.47</v>
      </c>
      <c r="H11" s="88"/>
      <c r="I11" s="89">
        <v>195</v>
      </c>
      <c r="J11" s="90">
        <v>1.363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0.0076752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/>
      <c r="M20" s="324"/>
      <c r="N20" s="324"/>
      <c r="O20" s="324"/>
      <c r="P20" s="324"/>
      <c r="Q20" s="324"/>
      <c r="R20" s="324"/>
      <c r="S20" s="324"/>
      <c r="T20" s="20"/>
      <c r="U20" s="20"/>
      <c r="V20" s="324"/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2.2</v>
      </c>
      <c r="F22" s="181">
        <f aca="true" t="shared" si="2" ref="F22:F37">$G$11*B22</f>
        <v>0.47</v>
      </c>
      <c r="G22" s="180">
        <f aca="true" t="shared" si="3" ref="G22:G37">$H$11*B22</f>
        <v>0</v>
      </c>
      <c r="H22" s="182">
        <f aca="true" t="shared" si="4" ref="H22:J37">$I$11*H$2*H$3*$B22</f>
        <v>250.01073088321223</v>
      </c>
      <c r="I22" s="183">
        <f t="shared" si="4"/>
        <v>195</v>
      </c>
      <c r="J22" s="184">
        <f t="shared" si="4"/>
        <v>97.19742636317139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4.4</v>
      </c>
      <c r="F23" s="181">
        <f t="shared" si="2"/>
        <v>0.94</v>
      </c>
      <c r="G23" s="180">
        <f t="shared" si="3"/>
        <v>0</v>
      </c>
      <c r="H23" s="182">
        <f t="shared" si="4"/>
        <v>500.02146176642447</v>
      </c>
      <c r="I23" s="183">
        <f t="shared" si="4"/>
        <v>390</v>
      </c>
      <c r="J23" s="184">
        <f t="shared" si="4"/>
        <v>194.39485272634278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8.8</v>
      </c>
      <c r="F24" s="181">
        <f t="shared" si="2"/>
        <v>1.88</v>
      </c>
      <c r="G24" s="180">
        <f t="shared" si="3"/>
        <v>0</v>
      </c>
      <c r="H24" s="182">
        <f t="shared" si="4"/>
        <v>1000.0429235328489</v>
      </c>
      <c r="I24" s="183">
        <f t="shared" si="4"/>
        <v>780</v>
      </c>
      <c r="J24" s="184">
        <f t="shared" si="4"/>
        <v>388.78970545268555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13.200000000000001</v>
      </c>
      <c r="F25" s="181">
        <f t="shared" si="2"/>
        <v>2.82</v>
      </c>
      <c r="G25" s="180">
        <f t="shared" si="3"/>
        <v>0</v>
      </c>
      <c r="H25" s="182">
        <f t="shared" si="4"/>
        <v>1500.0643852992735</v>
      </c>
      <c r="I25" s="183">
        <f t="shared" si="4"/>
        <v>1170</v>
      </c>
      <c r="J25" s="184">
        <f t="shared" si="4"/>
        <v>583.1845581790283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17.6</v>
      </c>
      <c r="F26" s="181">
        <f t="shared" si="2"/>
        <v>3.76</v>
      </c>
      <c r="G26" s="180">
        <f t="shared" si="3"/>
        <v>0</v>
      </c>
      <c r="H26" s="182">
        <f t="shared" si="4"/>
        <v>2000.0858470656979</v>
      </c>
      <c r="I26" s="183">
        <f t="shared" si="4"/>
        <v>1560</v>
      </c>
      <c r="J26" s="184">
        <f t="shared" si="4"/>
        <v>777.5794109053711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22</v>
      </c>
      <c r="F27" s="181">
        <f t="shared" si="2"/>
        <v>4.699999999999999</v>
      </c>
      <c r="G27" s="180">
        <f t="shared" si="3"/>
        <v>0</v>
      </c>
      <c r="H27" s="182">
        <f t="shared" si="4"/>
        <v>2500.1073088321223</v>
      </c>
      <c r="I27" s="183">
        <f t="shared" si="4"/>
        <v>1950</v>
      </c>
      <c r="J27" s="184">
        <f t="shared" si="4"/>
        <v>971.9742636317139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26.400000000000002</v>
      </c>
      <c r="F28" s="181">
        <f t="shared" si="2"/>
        <v>5.64</v>
      </c>
      <c r="G28" s="180">
        <f t="shared" si="3"/>
        <v>0</v>
      </c>
      <c r="H28" s="182">
        <f t="shared" si="4"/>
        <v>3000.128770598547</v>
      </c>
      <c r="I28" s="183">
        <f t="shared" si="4"/>
        <v>2340</v>
      </c>
      <c r="J28" s="184">
        <f t="shared" si="4"/>
        <v>1166.3691163580565</v>
      </c>
      <c r="K28" s="20"/>
      <c r="L28" s="20"/>
      <c r="M28" s="20"/>
      <c r="N28" s="21"/>
    </row>
    <row r="29" spans="2:71" ht="15" customHeight="1">
      <c r="B29" s="179">
        <v>14</v>
      </c>
      <c r="C29" s="318">
        <f t="shared" si="0"/>
        <v>1133</v>
      </c>
      <c r="D29" s="318"/>
      <c r="E29" s="180">
        <f t="shared" si="1"/>
        <v>30.800000000000004</v>
      </c>
      <c r="F29" s="181">
        <f t="shared" si="2"/>
        <v>6.58</v>
      </c>
      <c r="G29" s="180">
        <f t="shared" si="3"/>
        <v>0</v>
      </c>
      <c r="H29" s="182">
        <f t="shared" si="4"/>
        <v>3500.150232364971</v>
      </c>
      <c r="I29" s="183">
        <f t="shared" si="4"/>
        <v>2730</v>
      </c>
      <c r="J29" s="184">
        <f t="shared" si="4"/>
        <v>1360.7639690843994</v>
      </c>
      <c r="K29" s="20"/>
      <c r="L29" s="20"/>
      <c r="M29" s="20"/>
      <c r="N29" s="21"/>
      <c r="BI29" s="54"/>
      <c r="BJ29" s="55"/>
      <c r="BK29" s="55"/>
      <c r="BL29" s="55"/>
      <c r="BM29" s="55"/>
      <c r="BN29" s="56"/>
      <c r="BO29" s="56"/>
      <c r="BP29" s="56"/>
      <c r="BQ29" s="57"/>
      <c r="BR29" s="58"/>
      <c r="BS29" s="13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35.2</v>
      </c>
      <c r="F30" s="181">
        <f t="shared" si="2"/>
        <v>7.52</v>
      </c>
      <c r="G30" s="180">
        <f t="shared" si="3"/>
        <v>0</v>
      </c>
      <c r="H30" s="182">
        <f t="shared" si="4"/>
        <v>4000.1716941313957</v>
      </c>
      <c r="I30" s="183">
        <f t="shared" si="4"/>
        <v>3120</v>
      </c>
      <c r="J30" s="184">
        <f t="shared" si="4"/>
        <v>1555.1588218107422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39.6</v>
      </c>
      <c r="F31" s="181">
        <f t="shared" si="2"/>
        <v>8.459999999999999</v>
      </c>
      <c r="G31" s="180">
        <f t="shared" si="3"/>
        <v>0</v>
      </c>
      <c r="H31" s="182">
        <f t="shared" si="4"/>
        <v>4500.19315589782</v>
      </c>
      <c r="I31" s="183">
        <f t="shared" si="4"/>
        <v>3510</v>
      </c>
      <c r="J31" s="184">
        <f t="shared" si="4"/>
        <v>1749.553674537085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44</v>
      </c>
      <c r="F32" s="181">
        <f t="shared" si="2"/>
        <v>9.399999999999999</v>
      </c>
      <c r="G32" s="180">
        <f t="shared" si="3"/>
        <v>0</v>
      </c>
      <c r="H32" s="182">
        <f t="shared" si="4"/>
        <v>5000.2146176642445</v>
      </c>
      <c r="I32" s="183">
        <f t="shared" si="4"/>
        <v>3900</v>
      </c>
      <c r="J32" s="184">
        <f t="shared" si="4"/>
        <v>1943.9485272634279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48.400000000000006</v>
      </c>
      <c r="F33" s="181">
        <f t="shared" si="2"/>
        <v>10.34</v>
      </c>
      <c r="G33" s="180">
        <f t="shared" si="3"/>
        <v>0</v>
      </c>
      <c r="H33" s="182">
        <f t="shared" si="4"/>
        <v>5500.236079430669</v>
      </c>
      <c r="I33" s="183">
        <f t="shared" si="4"/>
        <v>4290</v>
      </c>
      <c r="J33" s="184">
        <f t="shared" si="4"/>
        <v>2138.3433799897707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52.800000000000004</v>
      </c>
      <c r="F34" s="181">
        <f t="shared" si="2"/>
        <v>11.28</v>
      </c>
      <c r="G34" s="180">
        <f t="shared" si="3"/>
        <v>0</v>
      </c>
      <c r="H34" s="182">
        <f t="shared" si="4"/>
        <v>6000.257541197094</v>
      </c>
      <c r="I34" s="183">
        <f t="shared" si="4"/>
        <v>4680</v>
      </c>
      <c r="J34" s="184">
        <f t="shared" si="4"/>
        <v>2332.738232716113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57.2</v>
      </c>
      <c r="F35" s="181">
        <f t="shared" si="2"/>
        <v>12.219999999999999</v>
      </c>
      <c r="G35" s="180">
        <f t="shared" si="3"/>
        <v>0</v>
      </c>
      <c r="H35" s="182">
        <f t="shared" si="4"/>
        <v>6500.279002963518</v>
      </c>
      <c r="I35" s="183">
        <f t="shared" si="4"/>
        <v>5070</v>
      </c>
      <c r="J35" s="184">
        <f t="shared" si="4"/>
        <v>2527.133085442456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61.60000000000001</v>
      </c>
      <c r="F36" s="181">
        <f t="shared" si="2"/>
        <v>13.16</v>
      </c>
      <c r="G36" s="180">
        <f t="shared" si="3"/>
        <v>0</v>
      </c>
      <c r="H36" s="182">
        <f t="shared" si="4"/>
        <v>7000.300464729942</v>
      </c>
      <c r="I36" s="183">
        <f t="shared" si="4"/>
        <v>5460</v>
      </c>
      <c r="J36" s="184">
        <f t="shared" si="4"/>
        <v>2721.5279381687988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66</v>
      </c>
      <c r="F37" s="187">
        <f t="shared" si="2"/>
        <v>14.1</v>
      </c>
      <c r="G37" s="186">
        <f t="shared" si="3"/>
        <v>0</v>
      </c>
      <c r="H37" s="188">
        <f t="shared" si="4"/>
        <v>7500.321926496367</v>
      </c>
      <c r="I37" s="189">
        <f t="shared" si="4"/>
        <v>5850</v>
      </c>
      <c r="J37" s="190">
        <f t="shared" si="4"/>
        <v>2915.9227908951416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0.41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90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 t="str">
        <f>$B$6</f>
        <v>GARDA 1000</v>
      </c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107.25" customHeight="1">
      <c r="A49" s="178"/>
      <c r="B49" s="331" t="str">
        <f>B6&amp;" je vysoký radiátor s čistou, rovnou čelní plochou; vhodný do větších prostor, které potřebují vysoký výkon."</f>
        <v>GARDA 1000 je vysoký radiátor s čistou, rovnou čelní plochou; vhodný do větších prostor, které potřebují vysoký výkon.</v>
      </c>
      <c r="C49" s="331"/>
      <c r="D49" s="331"/>
      <c r="E49" s="331"/>
      <c r="F49" s="331"/>
      <c r="G49" s="331"/>
      <c r="H49" s="331"/>
      <c r="I49" s="331"/>
      <c r="J49" s="331"/>
      <c r="AF49" s="299"/>
      <c r="AG49" s="299"/>
      <c r="AH49" s="299"/>
      <c r="AI49" s="299"/>
      <c r="AJ49" s="176"/>
      <c r="AK49" s="176"/>
    </row>
    <row r="50" spans="1:35" ht="9.75">
      <c r="A50" s="308" t="s">
        <v>87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C35:D35"/>
    <mergeCell ref="AF47:AI50"/>
    <mergeCell ref="B49:J49"/>
    <mergeCell ref="A50:L50"/>
    <mergeCell ref="C36:D36"/>
    <mergeCell ref="C37:D37"/>
    <mergeCell ref="B39:E39"/>
    <mergeCell ref="B40:E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S56"/>
  <sheetViews>
    <sheetView showGridLines="0" zoomScalePageLayoutView="0" workbookViewId="0" topLeftCell="A1">
      <selection activeCell="G6" sqref="G6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1" width="3.50390625" style="70" customWidth="1"/>
    <col min="12" max="12" width="1.25" style="70" customWidth="1"/>
    <col min="13" max="30" width="1.00390625" style="70" customWidth="1"/>
    <col min="31" max="36" width="1.25" style="70" customWidth="1"/>
    <col min="37" max="38" width="1.00390625" style="70" customWidth="1"/>
    <col min="39" max="59" width="1.25" style="70" customWidth="1"/>
    <col min="60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1.2816388862109793</v>
      </c>
      <c r="I2" s="70">
        <f>SERIESSUM((I19/50),$J$11,0,1)</f>
        <v>1</v>
      </c>
      <c r="J2" s="70">
        <f>SERIESSUM((J19/50),$J$11,0,1)</f>
        <v>0.4989578409143181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>
        <v>145</v>
      </c>
    </row>
    <row r="6" spans="2:7" s="25" customFormat="1" ht="22.5" customHeight="1">
      <c r="B6" s="78" t="s">
        <v>118</v>
      </c>
      <c r="C6" s="24"/>
      <c r="E6" s="26"/>
      <c r="G6" s="204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224">
        <v>1200</v>
      </c>
      <c r="C11" s="89">
        <v>1266</v>
      </c>
      <c r="D11" s="87">
        <v>80</v>
      </c>
      <c r="E11" s="87">
        <v>90</v>
      </c>
      <c r="F11" s="88">
        <v>2.6</v>
      </c>
      <c r="G11" s="88">
        <v>0.55</v>
      </c>
      <c r="H11" s="88"/>
      <c r="I11" s="89">
        <v>223</v>
      </c>
      <c r="J11" s="90">
        <v>1.361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0.0091152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/>
      <c r="M20" s="324"/>
      <c r="N20" s="324"/>
      <c r="O20" s="324"/>
      <c r="P20" s="324"/>
      <c r="Q20" s="324"/>
      <c r="R20" s="324"/>
      <c r="S20" s="324"/>
      <c r="T20" s="20"/>
      <c r="U20" s="20"/>
      <c r="V20" s="324"/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2.6</v>
      </c>
      <c r="F22" s="181">
        <f aca="true" t="shared" si="2" ref="F22:F37">$G$11*B22</f>
        <v>0.55</v>
      </c>
      <c r="G22" s="180">
        <f aca="true" t="shared" si="3" ref="G22:G37">$H$11*B22</f>
        <v>0</v>
      </c>
      <c r="H22" s="182">
        <f aca="true" t="shared" si="4" ref="H22:J37">$I$11*H$2*H$3*$B22</f>
        <v>285.80547162504837</v>
      </c>
      <c r="I22" s="183">
        <f t="shared" si="4"/>
        <v>223</v>
      </c>
      <c r="J22" s="184">
        <f t="shared" si="4"/>
        <v>111.26759852389294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5.2</v>
      </c>
      <c r="F23" s="181">
        <f t="shared" si="2"/>
        <v>1.1</v>
      </c>
      <c r="G23" s="180">
        <f t="shared" si="3"/>
        <v>0</v>
      </c>
      <c r="H23" s="182">
        <f t="shared" si="4"/>
        <v>571.6109432500967</v>
      </c>
      <c r="I23" s="183">
        <f t="shared" si="4"/>
        <v>446</v>
      </c>
      <c r="J23" s="184">
        <f t="shared" si="4"/>
        <v>222.53519704778589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10.4</v>
      </c>
      <c r="F24" s="181">
        <f t="shared" si="2"/>
        <v>2.2</v>
      </c>
      <c r="G24" s="180">
        <f t="shared" si="3"/>
        <v>0</v>
      </c>
      <c r="H24" s="182">
        <f t="shared" si="4"/>
        <v>1143.2218865001935</v>
      </c>
      <c r="I24" s="183">
        <f t="shared" si="4"/>
        <v>892</v>
      </c>
      <c r="J24" s="184">
        <f t="shared" si="4"/>
        <v>445.07039409557177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15.600000000000001</v>
      </c>
      <c r="F25" s="181">
        <f t="shared" si="2"/>
        <v>3.3000000000000003</v>
      </c>
      <c r="G25" s="180">
        <f t="shared" si="3"/>
        <v>0</v>
      </c>
      <c r="H25" s="182">
        <f t="shared" si="4"/>
        <v>1714.8328297502903</v>
      </c>
      <c r="I25" s="183">
        <f t="shared" si="4"/>
        <v>1338</v>
      </c>
      <c r="J25" s="184">
        <f t="shared" si="4"/>
        <v>667.6055911433576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20.8</v>
      </c>
      <c r="F26" s="181">
        <f t="shared" si="2"/>
        <v>4.4</v>
      </c>
      <c r="G26" s="180">
        <f t="shared" si="3"/>
        <v>0</v>
      </c>
      <c r="H26" s="182">
        <f t="shared" si="4"/>
        <v>2286.443773000387</v>
      </c>
      <c r="I26" s="183">
        <f t="shared" si="4"/>
        <v>1784</v>
      </c>
      <c r="J26" s="184">
        <f t="shared" si="4"/>
        <v>890.1407881911435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26</v>
      </c>
      <c r="F27" s="181">
        <f t="shared" si="2"/>
        <v>5.5</v>
      </c>
      <c r="G27" s="180">
        <f t="shared" si="3"/>
        <v>0</v>
      </c>
      <c r="H27" s="182">
        <f t="shared" si="4"/>
        <v>2858.0547162504836</v>
      </c>
      <c r="I27" s="183">
        <f t="shared" si="4"/>
        <v>2230</v>
      </c>
      <c r="J27" s="184">
        <f t="shared" si="4"/>
        <v>1112.6759852389293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31.200000000000003</v>
      </c>
      <c r="F28" s="181">
        <f t="shared" si="2"/>
        <v>6.6000000000000005</v>
      </c>
      <c r="G28" s="180">
        <f t="shared" si="3"/>
        <v>0</v>
      </c>
      <c r="H28" s="182">
        <f t="shared" si="4"/>
        <v>3429.6656595005807</v>
      </c>
      <c r="I28" s="183">
        <f t="shared" si="4"/>
        <v>2676</v>
      </c>
      <c r="J28" s="184">
        <f t="shared" si="4"/>
        <v>1335.2111822867153</v>
      </c>
      <c r="K28" s="20"/>
      <c r="L28" s="20"/>
      <c r="M28" s="20"/>
      <c r="N28" s="21"/>
    </row>
    <row r="29" spans="2:71" ht="15" customHeight="1">
      <c r="B29" s="179">
        <v>14</v>
      </c>
      <c r="C29" s="318">
        <f t="shared" si="0"/>
        <v>1133</v>
      </c>
      <c r="D29" s="318"/>
      <c r="E29" s="180">
        <f t="shared" si="1"/>
        <v>36.4</v>
      </c>
      <c r="F29" s="181">
        <f t="shared" si="2"/>
        <v>7.700000000000001</v>
      </c>
      <c r="G29" s="180">
        <f t="shared" si="3"/>
        <v>0</v>
      </c>
      <c r="H29" s="182">
        <f t="shared" si="4"/>
        <v>4001.2766027506773</v>
      </c>
      <c r="I29" s="183">
        <f t="shared" si="4"/>
        <v>3122</v>
      </c>
      <c r="J29" s="184">
        <f t="shared" si="4"/>
        <v>1557.7463793345012</v>
      </c>
      <c r="K29" s="20"/>
      <c r="L29" s="20"/>
      <c r="M29" s="20"/>
      <c r="N29" s="21"/>
      <c r="BI29" s="54"/>
      <c r="BJ29" s="55"/>
      <c r="BK29" s="55"/>
      <c r="BL29" s="55"/>
      <c r="BM29" s="55"/>
      <c r="BN29" s="56"/>
      <c r="BO29" s="56"/>
      <c r="BP29" s="56"/>
      <c r="BQ29" s="57"/>
      <c r="BR29" s="58"/>
      <c r="BS29" s="13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41.6</v>
      </c>
      <c r="F30" s="181">
        <f t="shared" si="2"/>
        <v>8.8</v>
      </c>
      <c r="G30" s="180">
        <f t="shared" si="3"/>
        <v>0</v>
      </c>
      <c r="H30" s="182">
        <f t="shared" si="4"/>
        <v>4572.887546000774</v>
      </c>
      <c r="I30" s="183">
        <f t="shared" si="4"/>
        <v>3568</v>
      </c>
      <c r="J30" s="184">
        <f t="shared" si="4"/>
        <v>1780.281576382287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46.800000000000004</v>
      </c>
      <c r="F31" s="181">
        <f t="shared" si="2"/>
        <v>9.9</v>
      </c>
      <c r="G31" s="180">
        <f t="shared" si="3"/>
        <v>0</v>
      </c>
      <c r="H31" s="182">
        <f t="shared" si="4"/>
        <v>5144.498489250871</v>
      </c>
      <c r="I31" s="183">
        <f t="shared" si="4"/>
        <v>4014</v>
      </c>
      <c r="J31" s="184">
        <f t="shared" si="4"/>
        <v>2002.816773430073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52</v>
      </c>
      <c r="F32" s="181">
        <f t="shared" si="2"/>
        <v>11</v>
      </c>
      <c r="G32" s="180">
        <f t="shared" si="3"/>
        <v>0</v>
      </c>
      <c r="H32" s="182">
        <f t="shared" si="4"/>
        <v>5716.109432500967</v>
      </c>
      <c r="I32" s="183">
        <f t="shared" si="4"/>
        <v>4460</v>
      </c>
      <c r="J32" s="184">
        <f t="shared" si="4"/>
        <v>2225.3519704778587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57.2</v>
      </c>
      <c r="F33" s="181">
        <f t="shared" si="2"/>
        <v>12.100000000000001</v>
      </c>
      <c r="G33" s="180">
        <f t="shared" si="3"/>
        <v>0</v>
      </c>
      <c r="H33" s="182">
        <f t="shared" si="4"/>
        <v>6287.720375751064</v>
      </c>
      <c r="I33" s="183">
        <f t="shared" si="4"/>
        <v>4906</v>
      </c>
      <c r="J33" s="184">
        <f t="shared" si="4"/>
        <v>2447.8871675256446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62.400000000000006</v>
      </c>
      <c r="F34" s="181">
        <f t="shared" si="2"/>
        <v>13.200000000000001</v>
      </c>
      <c r="G34" s="180">
        <f t="shared" si="3"/>
        <v>0</v>
      </c>
      <c r="H34" s="182">
        <f t="shared" si="4"/>
        <v>6859.331319001161</v>
      </c>
      <c r="I34" s="183">
        <f t="shared" si="4"/>
        <v>5352</v>
      </c>
      <c r="J34" s="184">
        <f t="shared" si="4"/>
        <v>2670.4223645734305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67.60000000000001</v>
      </c>
      <c r="F35" s="181">
        <f t="shared" si="2"/>
        <v>14.3</v>
      </c>
      <c r="G35" s="180">
        <f t="shared" si="3"/>
        <v>0</v>
      </c>
      <c r="H35" s="182">
        <f t="shared" si="4"/>
        <v>7430.9422622512575</v>
      </c>
      <c r="I35" s="183">
        <f t="shared" si="4"/>
        <v>5798</v>
      </c>
      <c r="J35" s="184">
        <f t="shared" si="4"/>
        <v>2892.9575616212164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72.8</v>
      </c>
      <c r="F36" s="181">
        <f t="shared" si="2"/>
        <v>15.400000000000002</v>
      </c>
      <c r="G36" s="180">
        <f t="shared" si="3"/>
        <v>0</v>
      </c>
      <c r="H36" s="182">
        <f t="shared" si="4"/>
        <v>8002.553205501355</v>
      </c>
      <c r="I36" s="183">
        <f t="shared" si="4"/>
        <v>6244</v>
      </c>
      <c r="J36" s="184">
        <f t="shared" si="4"/>
        <v>3115.4927586690023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78</v>
      </c>
      <c r="F37" s="187">
        <f t="shared" si="2"/>
        <v>16.5</v>
      </c>
      <c r="G37" s="186">
        <f t="shared" si="3"/>
        <v>0</v>
      </c>
      <c r="H37" s="188">
        <f t="shared" si="4"/>
        <v>8574.164148751452</v>
      </c>
      <c r="I37" s="189">
        <f t="shared" si="4"/>
        <v>6690</v>
      </c>
      <c r="J37" s="190">
        <f t="shared" si="4"/>
        <v>3338.0279557167883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0.41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90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 t="str">
        <f>$B$6</f>
        <v>GARDA 1200</v>
      </c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107.25" customHeight="1">
      <c r="A49" s="178"/>
      <c r="B49" s="331" t="str">
        <f>B6&amp;" je vysoký radiátor s čistou, rovnou čelní plochou; vhodný do větších prostor, které potřebují vysoký výkon."</f>
        <v>GARDA 1200 je vysoký radiátor s čistou, rovnou čelní plochou; vhodný do větších prostor, které potřebují vysoký výkon.</v>
      </c>
      <c r="C49" s="331"/>
      <c r="D49" s="331"/>
      <c r="E49" s="331"/>
      <c r="F49" s="331"/>
      <c r="G49" s="331"/>
      <c r="H49" s="331"/>
      <c r="I49" s="331"/>
      <c r="J49" s="331"/>
      <c r="AF49" s="299"/>
      <c r="AG49" s="299"/>
      <c r="AH49" s="299"/>
      <c r="AI49" s="299"/>
      <c r="AJ49" s="176"/>
      <c r="AK49" s="176"/>
    </row>
    <row r="50" spans="1:35" ht="9.75">
      <c r="A50" s="308" t="s">
        <v>87</v>
      </c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C35:D35"/>
    <mergeCell ref="AF47:AI50"/>
    <mergeCell ref="B49:J49"/>
    <mergeCell ref="A50:L50"/>
    <mergeCell ref="C36:D36"/>
    <mergeCell ref="C37:D37"/>
    <mergeCell ref="B39:E39"/>
    <mergeCell ref="B40:E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S56"/>
  <sheetViews>
    <sheetView showGridLines="0" zoomScalePageLayoutView="0" workbookViewId="0" topLeftCell="A1">
      <selection activeCell="G6" sqref="G6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1" width="3.50390625" style="70" customWidth="1"/>
    <col min="12" max="12" width="1.25" style="70" customWidth="1"/>
    <col min="13" max="30" width="1.00390625" style="70" customWidth="1"/>
    <col min="31" max="36" width="1.25" style="70" customWidth="1"/>
    <col min="37" max="38" width="1.00390625" style="70" customWidth="1"/>
    <col min="39" max="59" width="1.25" style="70" customWidth="1"/>
    <col min="60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1.2814052371142783</v>
      </c>
      <c r="I2" s="70">
        <f>SERIESSUM((I19/50),$J$11,0,1)</f>
        <v>1</v>
      </c>
      <c r="J2" s="70">
        <f>SERIESSUM((J19/50),$J$11,0,1)</f>
        <v>0.49921278647545486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>
        <v>145</v>
      </c>
    </row>
    <row r="6" spans="2:7" s="25" customFormat="1" ht="22.5" customHeight="1">
      <c r="B6" s="78" t="s">
        <v>117</v>
      </c>
      <c r="C6" s="24"/>
      <c r="E6" s="26"/>
      <c r="G6" s="204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224">
        <v>1400</v>
      </c>
      <c r="C11" s="89">
        <v>1466</v>
      </c>
      <c r="D11" s="87">
        <v>80</v>
      </c>
      <c r="E11" s="87">
        <v>90</v>
      </c>
      <c r="F11" s="88">
        <v>2.8</v>
      </c>
      <c r="G11" s="88">
        <v>0.62</v>
      </c>
      <c r="H11" s="88"/>
      <c r="I11" s="89">
        <v>250</v>
      </c>
      <c r="J11" s="90">
        <v>1.36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0.0105552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/>
      <c r="M20" s="324"/>
      <c r="N20" s="324"/>
      <c r="O20" s="324"/>
      <c r="P20" s="324"/>
      <c r="Q20" s="324"/>
      <c r="R20" s="324"/>
      <c r="S20" s="324"/>
      <c r="T20" s="20"/>
      <c r="U20" s="20"/>
      <c r="V20" s="324"/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2.8</v>
      </c>
      <c r="F22" s="181">
        <f aca="true" t="shared" si="2" ref="F22:F37">$G$11*B22</f>
        <v>0.62</v>
      </c>
      <c r="G22" s="180">
        <f aca="true" t="shared" si="3" ref="G22:G37">$H$11*B22</f>
        <v>0</v>
      </c>
      <c r="H22" s="182">
        <f aca="true" t="shared" si="4" ref="H22:J37">$I$11*H$2*H$3*$B22</f>
        <v>320.3513092785696</v>
      </c>
      <c r="I22" s="183">
        <f t="shared" si="4"/>
        <v>250</v>
      </c>
      <c r="J22" s="184">
        <f t="shared" si="4"/>
        <v>124.80319661886371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5.6</v>
      </c>
      <c r="F23" s="181">
        <f t="shared" si="2"/>
        <v>1.24</v>
      </c>
      <c r="G23" s="180">
        <f t="shared" si="3"/>
        <v>0</v>
      </c>
      <c r="H23" s="182">
        <f t="shared" si="4"/>
        <v>640.7026185571392</v>
      </c>
      <c r="I23" s="183">
        <f t="shared" si="4"/>
        <v>500</v>
      </c>
      <c r="J23" s="184">
        <f t="shared" si="4"/>
        <v>249.60639323772742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11.2</v>
      </c>
      <c r="F24" s="181">
        <f t="shared" si="2"/>
        <v>2.48</v>
      </c>
      <c r="G24" s="180">
        <f t="shared" si="3"/>
        <v>0</v>
      </c>
      <c r="H24" s="182">
        <f t="shared" si="4"/>
        <v>1281.4052371142784</v>
      </c>
      <c r="I24" s="183">
        <f t="shared" si="4"/>
        <v>1000</v>
      </c>
      <c r="J24" s="184">
        <f t="shared" si="4"/>
        <v>499.21278647545483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16.799999999999997</v>
      </c>
      <c r="F25" s="181">
        <f t="shared" si="2"/>
        <v>3.7199999999999998</v>
      </c>
      <c r="G25" s="180">
        <f t="shared" si="3"/>
        <v>0</v>
      </c>
      <c r="H25" s="182">
        <f t="shared" si="4"/>
        <v>1922.1078556714176</v>
      </c>
      <c r="I25" s="183">
        <f t="shared" si="4"/>
        <v>1500</v>
      </c>
      <c r="J25" s="184">
        <f t="shared" si="4"/>
        <v>748.8191797131823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22.4</v>
      </c>
      <c r="F26" s="181">
        <f t="shared" si="2"/>
        <v>4.96</v>
      </c>
      <c r="G26" s="180">
        <f t="shared" si="3"/>
        <v>0</v>
      </c>
      <c r="H26" s="182">
        <f t="shared" si="4"/>
        <v>2562.810474228557</v>
      </c>
      <c r="I26" s="183">
        <f t="shared" si="4"/>
        <v>2000</v>
      </c>
      <c r="J26" s="184">
        <f t="shared" si="4"/>
        <v>998.4255729509097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28</v>
      </c>
      <c r="F27" s="181">
        <f t="shared" si="2"/>
        <v>6.2</v>
      </c>
      <c r="G27" s="180">
        <f t="shared" si="3"/>
        <v>0</v>
      </c>
      <c r="H27" s="182">
        <f t="shared" si="4"/>
        <v>3203.5130927856962</v>
      </c>
      <c r="I27" s="183">
        <f t="shared" si="4"/>
        <v>2500</v>
      </c>
      <c r="J27" s="184">
        <f t="shared" si="4"/>
        <v>1248.0319661886372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33.599999999999994</v>
      </c>
      <c r="F28" s="181">
        <f t="shared" si="2"/>
        <v>7.4399999999999995</v>
      </c>
      <c r="G28" s="180">
        <f t="shared" si="3"/>
        <v>0</v>
      </c>
      <c r="H28" s="182">
        <f t="shared" si="4"/>
        <v>3844.215711342835</v>
      </c>
      <c r="I28" s="183">
        <f t="shared" si="4"/>
        <v>3000</v>
      </c>
      <c r="J28" s="184">
        <f t="shared" si="4"/>
        <v>1497.6383594263646</v>
      </c>
      <c r="K28" s="20"/>
      <c r="L28" s="20"/>
      <c r="M28" s="20"/>
      <c r="N28" s="21"/>
    </row>
    <row r="29" spans="2:71" ht="15" customHeight="1">
      <c r="B29" s="179">
        <v>14</v>
      </c>
      <c r="C29" s="318">
        <f t="shared" si="0"/>
        <v>1133</v>
      </c>
      <c r="D29" s="318"/>
      <c r="E29" s="180">
        <f t="shared" si="1"/>
        <v>39.199999999999996</v>
      </c>
      <c r="F29" s="181">
        <f t="shared" si="2"/>
        <v>8.68</v>
      </c>
      <c r="G29" s="180">
        <f t="shared" si="3"/>
        <v>0</v>
      </c>
      <c r="H29" s="182">
        <f t="shared" si="4"/>
        <v>4484.918329899974</v>
      </c>
      <c r="I29" s="183">
        <f t="shared" si="4"/>
        <v>3500</v>
      </c>
      <c r="J29" s="184">
        <f t="shared" si="4"/>
        <v>1747.244752664092</v>
      </c>
      <c r="K29" s="20"/>
      <c r="L29" s="20"/>
      <c r="M29" s="20"/>
      <c r="N29" s="21"/>
      <c r="BI29" s="54"/>
      <c r="BJ29" s="55"/>
      <c r="BK29" s="55"/>
      <c r="BL29" s="55"/>
      <c r="BM29" s="55"/>
      <c r="BN29" s="56"/>
      <c r="BO29" s="56"/>
      <c r="BP29" s="56"/>
      <c r="BQ29" s="57"/>
      <c r="BR29" s="58"/>
      <c r="BS29" s="13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44.8</v>
      </c>
      <c r="F30" s="181">
        <f t="shared" si="2"/>
        <v>9.92</v>
      </c>
      <c r="G30" s="180">
        <f t="shared" si="3"/>
        <v>0</v>
      </c>
      <c r="H30" s="182">
        <f t="shared" si="4"/>
        <v>5125.620948457114</v>
      </c>
      <c r="I30" s="183">
        <f t="shared" si="4"/>
        <v>4000</v>
      </c>
      <c r="J30" s="184">
        <f t="shared" si="4"/>
        <v>1996.8511459018193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50.4</v>
      </c>
      <c r="F31" s="181">
        <f t="shared" si="2"/>
        <v>11.16</v>
      </c>
      <c r="G31" s="180">
        <f t="shared" si="3"/>
        <v>0</v>
      </c>
      <c r="H31" s="182">
        <f t="shared" si="4"/>
        <v>5766.323567014253</v>
      </c>
      <c r="I31" s="183">
        <f t="shared" si="4"/>
        <v>4500</v>
      </c>
      <c r="J31" s="184">
        <f t="shared" si="4"/>
        <v>2246.457539139547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56</v>
      </c>
      <c r="F32" s="181">
        <f t="shared" si="2"/>
        <v>12.4</v>
      </c>
      <c r="G32" s="180">
        <f t="shared" si="3"/>
        <v>0</v>
      </c>
      <c r="H32" s="182">
        <f t="shared" si="4"/>
        <v>6407.0261855713925</v>
      </c>
      <c r="I32" s="183">
        <f t="shared" si="4"/>
        <v>5000</v>
      </c>
      <c r="J32" s="184">
        <f t="shared" si="4"/>
        <v>2496.0639323772743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61.599999999999994</v>
      </c>
      <c r="F33" s="181">
        <f t="shared" si="2"/>
        <v>13.64</v>
      </c>
      <c r="G33" s="180">
        <f t="shared" si="3"/>
        <v>0</v>
      </c>
      <c r="H33" s="182">
        <f t="shared" si="4"/>
        <v>7047.728804128531</v>
      </c>
      <c r="I33" s="183">
        <f t="shared" si="4"/>
        <v>5500</v>
      </c>
      <c r="J33" s="184">
        <f t="shared" si="4"/>
        <v>2745.6703256150017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67.19999999999999</v>
      </c>
      <c r="F34" s="181">
        <f t="shared" si="2"/>
        <v>14.879999999999999</v>
      </c>
      <c r="G34" s="180">
        <f t="shared" si="3"/>
        <v>0</v>
      </c>
      <c r="H34" s="182">
        <f t="shared" si="4"/>
        <v>7688.43142268567</v>
      </c>
      <c r="I34" s="183">
        <f t="shared" si="4"/>
        <v>6000</v>
      </c>
      <c r="J34" s="184">
        <f t="shared" si="4"/>
        <v>2995.276718852729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72.8</v>
      </c>
      <c r="F35" s="181">
        <f t="shared" si="2"/>
        <v>16.12</v>
      </c>
      <c r="G35" s="180">
        <f t="shared" si="3"/>
        <v>0</v>
      </c>
      <c r="H35" s="182">
        <f t="shared" si="4"/>
        <v>8329.134041242809</v>
      </c>
      <c r="I35" s="183">
        <f t="shared" si="4"/>
        <v>6500</v>
      </c>
      <c r="J35" s="184">
        <f t="shared" si="4"/>
        <v>3244.8831120904565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78.39999999999999</v>
      </c>
      <c r="F36" s="181">
        <f t="shared" si="2"/>
        <v>17.36</v>
      </c>
      <c r="G36" s="180">
        <f t="shared" si="3"/>
        <v>0</v>
      </c>
      <c r="H36" s="182">
        <f t="shared" si="4"/>
        <v>8969.836659799948</v>
      </c>
      <c r="I36" s="183">
        <f t="shared" si="4"/>
        <v>7000</v>
      </c>
      <c r="J36" s="184">
        <f t="shared" si="4"/>
        <v>3494.489505328184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84</v>
      </c>
      <c r="F37" s="187">
        <f t="shared" si="2"/>
        <v>18.6</v>
      </c>
      <c r="G37" s="186">
        <f t="shared" si="3"/>
        <v>0</v>
      </c>
      <c r="H37" s="188">
        <f t="shared" si="4"/>
        <v>9610.539278357088</v>
      </c>
      <c r="I37" s="189">
        <f t="shared" si="4"/>
        <v>7500</v>
      </c>
      <c r="J37" s="190">
        <f t="shared" si="4"/>
        <v>3744.0958985659113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0.41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90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/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30.75" customHeight="1">
      <c r="A49" s="178"/>
      <c r="B49" s="332" t="str">
        <f>B6&amp;" je vysoký radiátor s čistou, rovnou čelní plochou; vhodný do větších prostor, které potřebují vysoký výkon."</f>
        <v>GARDA 1400 je vysoký radiátor s čistou, rovnou čelní plochou; vhodný do větších prostor, které potřebují vysoký výkon.</v>
      </c>
      <c r="C49" s="332"/>
      <c r="D49" s="332"/>
      <c r="E49" s="332"/>
      <c r="F49" s="332"/>
      <c r="G49" s="332"/>
      <c r="H49" s="332"/>
      <c r="I49" s="332"/>
      <c r="J49" s="332"/>
      <c r="AF49" s="299"/>
      <c r="AG49" s="299"/>
      <c r="AH49" s="299"/>
      <c r="AI49" s="299"/>
      <c r="AJ49" s="176"/>
      <c r="AK49" s="176"/>
    </row>
    <row r="50" spans="1:35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V22:AC22"/>
    <mergeCell ref="C23:D23"/>
    <mergeCell ref="C20:D20"/>
    <mergeCell ref="L20:S20"/>
    <mergeCell ref="V20:AC20"/>
    <mergeCell ref="C21:D21"/>
    <mergeCell ref="L21:Y21"/>
    <mergeCell ref="C24:D24"/>
    <mergeCell ref="C25:D25"/>
    <mergeCell ref="C26:D26"/>
    <mergeCell ref="C27:D27"/>
    <mergeCell ref="C22:D22"/>
    <mergeCell ref="L22:S22"/>
    <mergeCell ref="C32:D32"/>
    <mergeCell ref="C33:D33"/>
    <mergeCell ref="C34:D34"/>
    <mergeCell ref="C35:D35"/>
    <mergeCell ref="C28:D28"/>
    <mergeCell ref="C29:D29"/>
    <mergeCell ref="C30:D30"/>
    <mergeCell ref="C31:D31"/>
    <mergeCell ref="AF47:AI50"/>
    <mergeCell ref="B49:J49"/>
    <mergeCell ref="A50:L50"/>
    <mergeCell ref="C36:D36"/>
    <mergeCell ref="C37:D37"/>
    <mergeCell ref="B39:E39"/>
    <mergeCell ref="B40:E40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56"/>
  <sheetViews>
    <sheetView showGridLines="0" zoomScalePageLayoutView="0" workbookViewId="0" topLeftCell="A1">
      <selection activeCell="G6" sqref="G6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1" width="3.50390625" style="70" customWidth="1"/>
    <col min="12" max="12" width="1.25" style="70" customWidth="1"/>
    <col min="13" max="30" width="1.00390625" style="70" customWidth="1"/>
    <col min="31" max="36" width="1.25" style="70" customWidth="1"/>
    <col min="37" max="38" width="1.00390625" style="70" customWidth="1"/>
    <col min="39" max="59" width="1.25" style="70" customWidth="1"/>
    <col min="60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1.2870949872658235</v>
      </c>
      <c r="I2" s="70">
        <f>SERIESSUM((I19/50),$J$11,0,1)</f>
        <v>1</v>
      </c>
      <c r="J2" s="70">
        <f>SERIESSUM((J19/50),$J$11,0,1)</f>
        <v>0.49305432861565934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>
        <v>145</v>
      </c>
    </row>
    <row r="6" spans="2:7" s="25" customFormat="1" ht="22.5" customHeight="1">
      <c r="B6" s="78" t="s">
        <v>116</v>
      </c>
      <c r="C6" s="24"/>
      <c r="E6" s="26"/>
      <c r="G6" s="204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224">
        <v>1600</v>
      </c>
      <c r="C11" s="89">
        <v>1666</v>
      </c>
      <c r="D11" s="87">
        <v>80</v>
      </c>
      <c r="E11" s="87">
        <v>90</v>
      </c>
      <c r="F11" s="88">
        <v>3</v>
      </c>
      <c r="G11" s="88">
        <v>0.7</v>
      </c>
      <c r="H11" s="88"/>
      <c r="I11" s="89">
        <v>275</v>
      </c>
      <c r="J11" s="90">
        <v>1.3843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0.0119952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/>
      <c r="M20" s="324"/>
      <c r="N20" s="324"/>
      <c r="O20" s="324"/>
      <c r="P20" s="324"/>
      <c r="Q20" s="324"/>
      <c r="R20" s="324"/>
      <c r="S20" s="324"/>
      <c r="T20" s="20"/>
      <c r="U20" s="20"/>
      <c r="V20" s="324"/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3</v>
      </c>
      <c r="F22" s="181">
        <f aca="true" t="shared" si="2" ref="F22:F37">$G$11*B22</f>
        <v>0.7</v>
      </c>
      <c r="G22" s="180">
        <f aca="true" t="shared" si="3" ref="G22:G37">$H$11*B22</f>
        <v>0</v>
      </c>
      <c r="H22" s="182">
        <f aca="true" t="shared" si="4" ref="H22:J37">$I$11*H$2*H$3*$B22</f>
        <v>353.9511214981015</v>
      </c>
      <c r="I22" s="183">
        <f t="shared" si="4"/>
        <v>275</v>
      </c>
      <c r="J22" s="184">
        <f t="shared" si="4"/>
        <v>135.58994036930633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6</v>
      </c>
      <c r="F23" s="181">
        <f t="shared" si="2"/>
        <v>1.4</v>
      </c>
      <c r="G23" s="180">
        <f t="shared" si="3"/>
        <v>0</v>
      </c>
      <c r="H23" s="182">
        <f t="shared" si="4"/>
        <v>707.902242996203</v>
      </c>
      <c r="I23" s="183">
        <f t="shared" si="4"/>
        <v>550</v>
      </c>
      <c r="J23" s="184">
        <f t="shared" si="4"/>
        <v>271.17988073861267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12</v>
      </c>
      <c r="F24" s="181">
        <f t="shared" si="2"/>
        <v>2.8</v>
      </c>
      <c r="G24" s="180">
        <f t="shared" si="3"/>
        <v>0</v>
      </c>
      <c r="H24" s="182">
        <f t="shared" si="4"/>
        <v>1415.804485992406</v>
      </c>
      <c r="I24" s="183">
        <f t="shared" si="4"/>
        <v>1100</v>
      </c>
      <c r="J24" s="184">
        <f t="shared" si="4"/>
        <v>542.3597614772253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18</v>
      </c>
      <c r="F25" s="181">
        <f t="shared" si="2"/>
        <v>4.199999999999999</v>
      </c>
      <c r="G25" s="180">
        <f t="shared" si="3"/>
        <v>0</v>
      </c>
      <c r="H25" s="182">
        <f t="shared" si="4"/>
        <v>2123.706728988609</v>
      </c>
      <c r="I25" s="183">
        <f t="shared" si="4"/>
        <v>1650</v>
      </c>
      <c r="J25" s="184">
        <f t="shared" si="4"/>
        <v>813.5396422158381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24</v>
      </c>
      <c r="F26" s="181">
        <f t="shared" si="2"/>
        <v>5.6</v>
      </c>
      <c r="G26" s="180">
        <f t="shared" si="3"/>
        <v>0</v>
      </c>
      <c r="H26" s="182">
        <f t="shared" si="4"/>
        <v>2831.608971984812</v>
      </c>
      <c r="I26" s="183">
        <f t="shared" si="4"/>
        <v>2200</v>
      </c>
      <c r="J26" s="184">
        <f t="shared" si="4"/>
        <v>1084.7195229544507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30</v>
      </c>
      <c r="F27" s="181">
        <f t="shared" si="2"/>
        <v>7</v>
      </c>
      <c r="G27" s="180">
        <f t="shared" si="3"/>
        <v>0</v>
      </c>
      <c r="H27" s="182">
        <f t="shared" si="4"/>
        <v>3539.5112149810147</v>
      </c>
      <c r="I27" s="183">
        <f t="shared" si="4"/>
        <v>2750</v>
      </c>
      <c r="J27" s="184">
        <f t="shared" si="4"/>
        <v>1355.8994036930633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36</v>
      </c>
      <c r="F28" s="181">
        <f t="shared" si="2"/>
        <v>8.399999999999999</v>
      </c>
      <c r="G28" s="180">
        <f t="shared" si="3"/>
        <v>0</v>
      </c>
      <c r="H28" s="182">
        <f t="shared" si="4"/>
        <v>4247.413457977218</v>
      </c>
      <c r="I28" s="183">
        <f t="shared" si="4"/>
        <v>3300</v>
      </c>
      <c r="J28" s="184">
        <f t="shared" si="4"/>
        <v>1627.0792844316761</v>
      </c>
      <c r="K28" s="20"/>
      <c r="L28" s="20"/>
      <c r="M28" s="20"/>
      <c r="N28" s="21"/>
    </row>
    <row r="29" spans="2:71" ht="15" customHeight="1">
      <c r="B29" s="179">
        <v>14</v>
      </c>
      <c r="C29" s="318">
        <f t="shared" si="0"/>
        <v>1133</v>
      </c>
      <c r="D29" s="318"/>
      <c r="E29" s="180">
        <f t="shared" si="1"/>
        <v>42</v>
      </c>
      <c r="F29" s="181">
        <f t="shared" si="2"/>
        <v>9.799999999999999</v>
      </c>
      <c r="G29" s="180">
        <f t="shared" si="3"/>
        <v>0</v>
      </c>
      <c r="H29" s="182">
        <f t="shared" si="4"/>
        <v>4955.3157009734205</v>
      </c>
      <c r="I29" s="183">
        <f t="shared" si="4"/>
        <v>3850</v>
      </c>
      <c r="J29" s="184">
        <f t="shared" si="4"/>
        <v>1898.2591651702887</v>
      </c>
      <c r="K29" s="20"/>
      <c r="L29" s="20"/>
      <c r="M29" s="20"/>
      <c r="N29" s="21"/>
      <c r="BI29" s="54"/>
      <c r="BJ29" s="55"/>
      <c r="BK29" s="55"/>
      <c r="BL29" s="55"/>
      <c r="BM29" s="55"/>
      <c r="BN29" s="56"/>
      <c r="BO29" s="56"/>
      <c r="BP29" s="56"/>
      <c r="BQ29" s="57"/>
      <c r="BR29" s="58"/>
      <c r="BS29" s="13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48</v>
      </c>
      <c r="F30" s="181">
        <f t="shared" si="2"/>
        <v>11.2</v>
      </c>
      <c r="G30" s="180">
        <f t="shared" si="3"/>
        <v>0</v>
      </c>
      <c r="H30" s="182">
        <f t="shared" si="4"/>
        <v>5663.217943969624</v>
      </c>
      <c r="I30" s="183">
        <f t="shared" si="4"/>
        <v>4400</v>
      </c>
      <c r="J30" s="184">
        <f t="shared" si="4"/>
        <v>2169.4390459089013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54</v>
      </c>
      <c r="F31" s="181">
        <f t="shared" si="2"/>
        <v>12.6</v>
      </c>
      <c r="G31" s="180">
        <f t="shared" si="3"/>
        <v>0</v>
      </c>
      <c r="H31" s="182">
        <f t="shared" si="4"/>
        <v>6371.120186965827</v>
      </c>
      <c r="I31" s="183">
        <f t="shared" si="4"/>
        <v>4950</v>
      </c>
      <c r="J31" s="184">
        <f t="shared" si="4"/>
        <v>2440.618926647514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60</v>
      </c>
      <c r="F32" s="181">
        <f t="shared" si="2"/>
        <v>14</v>
      </c>
      <c r="G32" s="180">
        <f t="shared" si="3"/>
        <v>0</v>
      </c>
      <c r="H32" s="182">
        <f t="shared" si="4"/>
        <v>7079.0224299620295</v>
      </c>
      <c r="I32" s="183">
        <f t="shared" si="4"/>
        <v>5500</v>
      </c>
      <c r="J32" s="184">
        <f t="shared" si="4"/>
        <v>2711.7988073861266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66</v>
      </c>
      <c r="F33" s="181">
        <f t="shared" si="2"/>
        <v>15.399999999999999</v>
      </c>
      <c r="G33" s="180">
        <f t="shared" si="3"/>
        <v>0</v>
      </c>
      <c r="H33" s="182">
        <f t="shared" si="4"/>
        <v>7786.924672958233</v>
      </c>
      <c r="I33" s="183">
        <f t="shared" si="4"/>
        <v>6050</v>
      </c>
      <c r="J33" s="184">
        <f t="shared" si="4"/>
        <v>2982.978688124739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72</v>
      </c>
      <c r="F34" s="181">
        <f t="shared" si="2"/>
        <v>16.799999999999997</v>
      </c>
      <c r="G34" s="180">
        <f t="shared" si="3"/>
        <v>0</v>
      </c>
      <c r="H34" s="182">
        <f t="shared" si="4"/>
        <v>8494.826915954436</v>
      </c>
      <c r="I34" s="183">
        <f t="shared" si="4"/>
        <v>6600</v>
      </c>
      <c r="J34" s="184">
        <f t="shared" si="4"/>
        <v>3254.1585688633522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78</v>
      </c>
      <c r="F35" s="181">
        <f t="shared" si="2"/>
        <v>18.2</v>
      </c>
      <c r="G35" s="180">
        <f t="shared" si="3"/>
        <v>0</v>
      </c>
      <c r="H35" s="182">
        <f t="shared" si="4"/>
        <v>9202.729158950639</v>
      </c>
      <c r="I35" s="183">
        <f t="shared" si="4"/>
        <v>7150</v>
      </c>
      <c r="J35" s="184">
        <f t="shared" si="4"/>
        <v>3525.338449601965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84</v>
      </c>
      <c r="F36" s="181">
        <f t="shared" si="2"/>
        <v>19.599999999999998</v>
      </c>
      <c r="G36" s="180">
        <f t="shared" si="3"/>
        <v>0</v>
      </c>
      <c r="H36" s="182">
        <f t="shared" si="4"/>
        <v>9910.631401946841</v>
      </c>
      <c r="I36" s="183">
        <f t="shared" si="4"/>
        <v>7700</v>
      </c>
      <c r="J36" s="184">
        <f t="shared" si="4"/>
        <v>3796.5183303405774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90</v>
      </c>
      <c r="F37" s="187">
        <f t="shared" si="2"/>
        <v>21</v>
      </c>
      <c r="G37" s="186">
        <f t="shared" si="3"/>
        <v>0</v>
      </c>
      <c r="H37" s="188">
        <f t="shared" si="4"/>
        <v>10618.533644943045</v>
      </c>
      <c r="I37" s="189">
        <f t="shared" si="4"/>
        <v>8250</v>
      </c>
      <c r="J37" s="190">
        <f t="shared" si="4"/>
        <v>4067.69821107919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0.41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90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/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28.5" customHeight="1">
      <c r="A49" s="178"/>
      <c r="B49" s="331" t="str">
        <f>B6&amp;" je vysoký radiátor s čistou, rovnou čelní plochou; vhodný do větších prostor, které potřebují vysoký výkon."</f>
        <v>GARDA 1600 je vysoký radiátor s čistou, rovnou čelní plochou; vhodný do větších prostor, které potřebují vysoký výkon.</v>
      </c>
      <c r="C49" s="331"/>
      <c r="D49" s="331"/>
      <c r="E49" s="331"/>
      <c r="F49" s="331"/>
      <c r="G49" s="331"/>
      <c r="H49" s="331"/>
      <c r="I49" s="331"/>
      <c r="J49" s="331"/>
      <c r="AF49" s="299"/>
      <c r="AG49" s="299"/>
      <c r="AH49" s="299"/>
      <c r="AI49" s="299"/>
      <c r="AJ49" s="176"/>
      <c r="AK49" s="176"/>
    </row>
    <row r="50" spans="1:35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C35:D35"/>
    <mergeCell ref="AF47:AI50"/>
    <mergeCell ref="B49:J49"/>
    <mergeCell ref="A50:L50"/>
    <mergeCell ref="C36:D36"/>
    <mergeCell ref="C37:D37"/>
    <mergeCell ref="B39:E39"/>
    <mergeCell ref="B40:E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56"/>
  <sheetViews>
    <sheetView showGridLines="0" zoomScalePageLayoutView="0" workbookViewId="0" topLeftCell="A1">
      <selection activeCell="G6" sqref="G6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1" width="3.50390625" style="70" customWidth="1"/>
    <col min="12" max="12" width="1.25" style="70" customWidth="1"/>
    <col min="13" max="30" width="1.00390625" style="70" customWidth="1"/>
    <col min="31" max="36" width="1.25" style="70" customWidth="1"/>
    <col min="37" max="38" width="1.00390625" style="70" customWidth="1"/>
    <col min="39" max="59" width="1.25" style="70" customWidth="1"/>
    <col min="60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1.2807045453654191</v>
      </c>
      <c r="I2" s="70">
        <f>SERIESSUM((I19/50),$J$11,0,1)</f>
        <v>1</v>
      </c>
      <c r="J2" s="70">
        <f>SERIESSUM((J19/50),$J$11,0,1)</f>
        <v>0.4999784050211045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>
        <v>145</v>
      </c>
    </row>
    <row r="6" spans="2:7" s="25" customFormat="1" ht="22.5" customHeight="1">
      <c r="B6" s="78" t="s">
        <v>115</v>
      </c>
      <c r="C6" s="24"/>
      <c r="E6" s="26"/>
      <c r="G6" s="204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224">
        <v>1800</v>
      </c>
      <c r="C11" s="89">
        <v>1866</v>
      </c>
      <c r="D11" s="87">
        <v>80</v>
      </c>
      <c r="E11" s="87">
        <v>90</v>
      </c>
      <c r="F11" s="88">
        <v>3.4</v>
      </c>
      <c r="G11" s="88">
        <v>0.78</v>
      </c>
      <c r="H11" s="88"/>
      <c r="I11" s="89">
        <v>300</v>
      </c>
      <c r="J11" s="90">
        <v>1.357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0.0134352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/>
      <c r="M20" s="324"/>
      <c r="N20" s="324"/>
      <c r="O20" s="324"/>
      <c r="P20" s="324"/>
      <c r="Q20" s="324"/>
      <c r="R20" s="324"/>
      <c r="S20" s="324"/>
      <c r="T20" s="20"/>
      <c r="U20" s="20"/>
      <c r="V20" s="324"/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3.4</v>
      </c>
      <c r="F22" s="181">
        <f aca="true" t="shared" si="2" ref="F22:F37">$G$11*B22</f>
        <v>0.78</v>
      </c>
      <c r="G22" s="180">
        <f aca="true" t="shared" si="3" ref="G22:G37">$H$11*B22</f>
        <v>0</v>
      </c>
      <c r="H22" s="182">
        <f aca="true" t="shared" si="4" ref="H22:J37">$I$11*H$2*H$3*$B22</f>
        <v>384.2113636096257</v>
      </c>
      <c r="I22" s="183">
        <f t="shared" si="4"/>
        <v>300</v>
      </c>
      <c r="J22" s="184">
        <f t="shared" si="4"/>
        <v>149.99352150633135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6.8</v>
      </c>
      <c r="F23" s="181">
        <f t="shared" si="2"/>
        <v>1.56</v>
      </c>
      <c r="G23" s="180">
        <f t="shared" si="3"/>
        <v>0</v>
      </c>
      <c r="H23" s="182">
        <f t="shared" si="4"/>
        <v>768.4227272192514</v>
      </c>
      <c r="I23" s="183">
        <f t="shared" si="4"/>
        <v>600</v>
      </c>
      <c r="J23" s="184">
        <f t="shared" si="4"/>
        <v>299.9870430126627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13.6</v>
      </c>
      <c r="F24" s="181">
        <f t="shared" si="2"/>
        <v>3.12</v>
      </c>
      <c r="G24" s="180">
        <f t="shared" si="3"/>
        <v>0</v>
      </c>
      <c r="H24" s="182">
        <f t="shared" si="4"/>
        <v>1536.8454544385029</v>
      </c>
      <c r="I24" s="183">
        <f t="shared" si="4"/>
        <v>1200</v>
      </c>
      <c r="J24" s="184">
        <f t="shared" si="4"/>
        <v>599.9740860253254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20.4</v>
      </c>
      <c r="F25" s="181">
        <f t="shared" si="2"/>
        <v>4.68</v>
      </c>
      <c r="G25" s="180">
        <f t="shared" si="3"/>
        <v>0</v>
      </c>
      <c r="H25" s="182">
        <f t="shared" si="4"/>
        <v>2305.268181657754</v>
      </c>
      <c r="I25" s="183">
        <f t="shared" si="4"/>
        <v>1800</v>
      </c>
      <c r="J25" s="184">
        <f t="shared" si="4"/>
        <v>899.961129037988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27.2</v>
      </c>
      <c r="F26" s="181">
        <f t="shared" si="2"/>
        <v>6.24</v>
      </c>
      <c r="G26" s="180">
        <f t="shared" si="3"/>
        <v>0</v>
      </c>
      <c r="H26" s="182">
        <f t="shared" si="4"/>
        <v>3073.6909088770058</v>
      </c>
      <c r="I26" s="183">
        <f t="shared" si="4"/>
        <v>2400</v>
      </c>
      <c r="J26" s="184">
        <f t="shared" si="4"/>
        <v>1199.9481720506508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34</v>
      </c>
      <c r="F27" s="181">
        <f t="shared" si="2"/>
        <v>7.800000000000001</v>
      </c>
      <c r="G27" s="180">
        <f t="shared" si="3"/>
        <v>0</v>
      </c>
      <c r="H27" s="182">
        <f t="shared" si="4"/>
        <v>3842.1136360962573</v>
      </c>
      <c r="I27" s="183">
        <f t="shared" si="4"/>
        <v>3000</v>
      </c>
      <c r="J27" s="184">
        <f t="shared" si="4"/>
        <v>1499.9352150633135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40.8</v>
      </c>
      <c r="F28" s="181">
        <f t="shared" si="2"/>
        <v>9.36</v>
      </c>
      <c r="G28" s="180">
        <f t="shared" si="3"/>
        <v>0</v>
      </c>
      <c r="H28" s="182">
        <f t="shared" si="4"/>
        <v>4610.536363315508</v>
      </c>
      <c r="I28" s="183">
        <f t="shared" si="4"/>
        <v>3600</v>
      </c>
      <c r="J28" s="184">
        <f t="shared" si="4"/>
        <v>1799.922258075976</v>
      </c>
      <c r="K28" s="20"/>
      <c r="L28" s="20"/>
      <c r="M28" s="20"/>
      <c r="N28" s="21"/>
    </row>
    <row r="29" spans="2:71" ht="15" customHeight="1">
      <c r="B29" s="179">
        <v>14</v>
      </c>
      <c r="C29" s="318">
        <f t="shared" si="0"/>
        <v>1133</v>
      </c>
      <c r="D29" s="318"/>
      <c r="E29" s="180">
        <f t="shared" si="1"/>
        <v>47.6</v>
      </c>
      <c r="F29" s="181">
        <f t="shared" si="2"/>
        <v>10.92</v>
      </c>
      <c r="G29" s="180">
        <f t="shared" si="3"/>
        <v>0</v>
      </c>
      <c r="H29" s="182">
        <f t="shared" si="4"/>
        <v>5378.95909053476</v>
      </c>
      <c r="I29" s="183">
        <f t="shared" si="4"/>
        <v>4200</v>
      </c>
      <c r="J29" s="184">
        <f t="shared" si="4"/>
        <v>2099.909301088639</v>
      </c>
      <c r="K29" s="20"/>
      <c r="L29" s="20"/>
      <c r="M29" s="20"/>
      <c r="N29" s="21"/>
      <c r="BI29" s="54"/>
      <c r="BJ29" s="55"/>
      <c r="BK29" s="55"/>
      <c r="BL29" s="55"/>
      <c r="BM29" s="55"/>
      <c r="BN29" s="56"/>
      <c r="BO29" s="56"/>
      <c r="BP29" s="56"/>
      <c r="BQ29" s="57"/>
      <c r="BR29" s="58"/>
      <c r="BS29" s="13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54.4</v>
      </c>
      <c r="F30" s="181">
        <f t="shared" si="2"/>
        <v>12.48</v>
      </c>
      <c r="G30" s="180">
        <f t="shared" si="3"/>
        <v>0</v>
      </c>
      <c r="H30" s="182">
        <f t="shared" si="4"/>
        <v>6147.3818177540115</v>
      </c>
      <c r="I30" s="183">
        <f t="shared" si="4"/>
        <v>4800</v>
      </c>
      <c r="J30" s="184">
        <f t="shared" si="4"/>
        <v>2399.8963441013016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61.199999999999996</v>
      </c>
      <c r="F31" s="181">
        <f t="shared" si="2"/>
        <v>14.040000000000001</v>
      </c>
      <c r="G31" s="180">
        <f t="shared" si="3"/>
        <v>0</v>
      </c>
      <c r="H31" s="182">
        <f t="shared" si="4"/>
        <v>6915.804544973263</v>
      </c>
      <c r="I31" s="183">
        <f t="shared" si="4"/>
        <v>5400</v>
      </c>
      <c r="J31" s="184">
        <f t="shared" si="4"/>
        <v>2699.883387113964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68</v>
      </c>
      <c r="F32" s="181">
        <f t="shared" si="2"/>
        <v>15.600000000000001</v>
      </c>
      <c r="G32" s="180">
        <f t="shared" si="3"/>
        <v>0</v>
      </c>
      <c r="H32" s="182">
        <f t="shared" si="4"/>
        <v>7684.227272192515</v>
      </c>
      <c r="I32" s="183">
        <f t="shared" si="4"/>
        <v>6000</v>
      </c>
      <c r="J32" s="184">
        <f t="shared" si="4"/>
        <v>2999.870430126627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74.8</v>
      </c>
      <c r="F33" s="181">
        <f t="shared" si="2"/>
        <v>17.16</v>
      </c>
      <c r="G33" s="180">
        <f t="shared" si="3"/>
        <v>0</v>
      </c>
      <c r="H33" s="182">
        <f t="shared" si="4"/>
        <v>8452.649999411766</v>
      </c>
      <c r="I33" s="183">
        <f t="shared" si="4"/>
        <v>6600</v>
      </c>
      <c r="J33" s="184">
        <f t="shared" si="4"/>
        <v>3299.8574731392896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81.6</v>
      </c>
      <c r="F34" s="181">
        <f t="shared" si="2"/>
        <v>18.72</v>
      </c>
      <c r="G34" s="180">
        <f t="shared" si="3"/>
        <v>0</v>
      </c>
      <c r="H34" s="182">
        <f t="shared" si="4"/>
        <v>9221.072726631017</v>
      </c>
      <c r="I34" s="183">
        <f t="shared" si="4"/>
        <v>7200</v>
      </c>
      <c r="J34" s="184">
        <f t="shared" si="4"/>
        <v>3599.844516151952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88.39999999999999</v>
      </c>
      <c r="F35" s="181">
        <f t="shared" si="2"/>
        <v>20.28</v>
      </c>
      <c r="G35" s="180">
        <f t="shared" si="3"/>
        <v>0</v>
      </c>
      <c r="H35" s="182">
        <f t="shared" si="4"/>
        <v>9989.495453850268</v>
      </c>
      <c r="I35" s="183">
        <f t="shared" si="4"/>
        <v>7800</v>
      </c>
      <c r="J35" s="184">
        <f t="shared" si="4"/>
        <v>3899.831559164615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95.2</v>
      </c>
      <c r="F36" s="181">
        <f t="shared" si="2"/>
        <v>21.84</v>
      </c>
      <c r="G36" s="180">
        <f t="shared" si="3"/>
        <v>0</v>
      </c>
      <c r="H36" s="182">
        <f t="shared" si="4"/>
        <v>10757.91818106952</v>
      </c>
      <c r="I36" s="183">
        <f t="shared" si="4"/>
        <v>8400</v>
      </c>
      <c r="J36" s="184">
        <f t="shared" si="4"/>
        <v>4199.818602177278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102</v>
      </c>
      <c r="F37" s="187">
        <f t="shared" si="2"/>
        <v>23.400000000000002</v>
      </c>
      <c r="G37" s="186">
        <f t="shared" si="3"/>
        <v>0</v>
      </c>
      <c r="H37" s="188">
        <f t="shared" si="4"/>
        <v>11526.340908288772</v>
      </c>
      <c r="I37" s="189">
        <f t="shared" si="4"/>
        <v>9000</v>
      </c>
      <c r="J37" s="190">
        <f t="shared" si="4"/>
        <v>4499.80564518994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0.41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90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/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25.5" customHeight="1">
      <c r="A49" s="178"/>
      <c r="B49" s="332" t="str">
        <f>B6&amp;" je vysoký radiátor s čistou, rovnou čelní plochou; vhodný do větších prostor, které potřebují vysoký výkon."</f>
        <v>GARDA 1800 je vysoký radiátor s čistou, rovnou čelní plochou; vhodný do větších prostor, které potřebují vysoký výkon.</v>
      </c>
      <c r="C49" s="332"/>
      <c r="D49" s="332"/>
      <c r="E49" s="332"/>
      <c r="F49" s="332"/>
      <c r="G49" s="332"/>
      <c r="H49" s="332"/>
      <c r="I49" s="332"/>
      <c r="J49" s="332"/>
      <c r="AF49" s="299"/>
      <c r="AG49" s="299"/>
      <c r="AH49" s="299"/>
      <c r="AI49" s="299"/>
      <c r="AJ49" s="176"/>
      <c r="AK49" s="176"/>
    </row>
    <row r="50" spans="1:35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V22:AC22"/>
    <mergeCell ref="C23:D23"/>
    <mergeCell ref="C20:D20"/>
    <mergeCell ref="L20:S20"/>
    <mergeCell ref="V20:AC20"/>
    <mergeCell ref="C21:D21"/>
    <mergeCell ref="L21:Y21"/>
    <mergeCell ref="C24:D24"/>
    <mergeCell ref="C25:D25"/>
    <mergeCell ref="C26:D26"/>
    <mergeCell ref="C27:D27"/>
    <mergeCell ref="C22:D22"/>
    <mergeCell ref="L22:S22"/>
    <mergeCell ref="C32:D32"/>
    <mergeCell ref="C33:D33"/>
    <mergeCell ref="C34:D34"/>
    <mergeCell ref="C35:D35"/>
    <mergeCell ref="C28:D28"/>
    <mergeCell ref="C29:D29"/>
    <mergeCell ref="C30:D30"/>
    <mergeCell ref="C31:D31"/>
    <mergeCell ref="AF47:AI50"/>
    <mergeCell ref="B49:J49"/>
    <mergeCell ref="A50:L50"/>
    <mergeCell ref="C36:D36"/>
    <mergeCell ref="C37:D37"/>
    <mergeCell ref="B39:E39"/>
    <mergeCell ref="B40:E40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K56"/>
  <sheetViews>
    <sheetView showGridLines="0" zoomScalePageLayoutView="0" workbookViewId="0" topLeftCell="A1">
      <selection activeCell="G6" sqref="G6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1" width="3.50390625" style="70" customWidth="1"/>
    <col min="12" max="30" width="1.00390625" style="70" customWidth="1"/>
    <col min="31" max="36" width="1.25" style="70" customWidth="1"/>
    <col min="37" max="38" width="0" style="70" hidden="1" customWidth="1"/>
    <col min="39" max="59" width="1.25" style="70" customWidth="1"/>
    <col min="60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1.2885507338974718</v>
      </c>
      <c r="I2" s="70">
        <f>SERIESSUM((I19/50),$J$11,0,1)</f>
        <v>1</v>
      </c>
      <c r="J2" s="70">
        <f>SERIESSUM((J19/50),$J$11,0,1)</f>
        <v>0.4914952371660693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>
        <v>145</v>
      </c>
    </row>
    <row r="6" spans="2:7" s="25" customFormat="1" ht="22.5" customHeight="1">
      <c r="B6" s="78" t="s">
        <v>114</v>
      </c>
      <c r="C6" s="24"/>
      <c r="E6" s="26"/>
      <c r="G6" s="204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224">
        <v>2000</v>
      </c>
      <c r="C11" s="89">
        <v>2066</v>
      </c>
      <c r="D11" s="87">
        <v>80</v>
      </c>
      <c r="E11" s="87">
        <v>90</v>
      </c>
      <c r="F11" s="88">
        <v>3.8</v>
      </c>
      <c r="G11" s="88">
        <v>0.86</v>
      </c>
      <c r="H11" s="88"/>
      <c r="I11" s="89">
        <v>324</v>
      </c>
      <c r="J11" s="90">
        <v>1.3905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0.0148752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/>
      <c r="M20" s="324"/>
      <c r="N20" s="324"/>
      <c r="O20" s="324"/>
      <c r="P20" s="324"/>
      <c r="Q20" s="324"/>
      <c r="R20" s="324"/>
      <c r="S20" s="324"/>
      <c r="T20" s="20"/>
      <c r="U20" s="20"/>
      <c r="V20" s="324"/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3.8</v>
      </c>
      <c r="F22" s="181">
        <f aca="true" t="shared" si="2" ref="F22:F37">$G$11*B22</f>
        <v>0.86</v>
      </c>
      <c r="G22" s="180">
        <f aca="true" t="shared" si="3" ref="G22:G37">$H$11*B22</f>
        <v>0</v>
      </c>
      <c r="H22" s="182">
        <f aca="true" t="shared" si="4" ref="H22:J37">$I$11*H$2*H$3*$B22</f>
        <v>417.4904377827809</v>
      </c>
      <c r="I22" s="183">
        <f t="shared" si="4"/>
        <v>324</v>
      </c>
      <c r="J22" s="184">
        <f t="shared" si="4"/>
        <v>159.24445684180645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7.6</v>
      </c>
      <c r="F23" s="181">
        <f t="shared" si="2"/>
        <v>1.72</v>
      </c>
      <c r="G23" s="180">
        <f t="shared" si="3"/>
        <v>0</v>
      </c>
      <c r="H23" s="182">
        <f t="shared" si="4"/>
        <v>834.9808755655617</v>
      </c>
      <c r="I23" s="183">
        <f t="shared" si="4"/>
        <v>648</v>
      </c>
      <c r="J23" s="184">
        <f t="shared" si="4"/>
        <v>318.4889136836129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15.2</v>
      </c>
      <c r="F24" s="181">
        <f t="shared" si="2"/>
        <v>3.44</v>
      </c>
      <c r="G24" s="180">
        <f t="shared" si="3"/>
        <v>0</v>
      </c>
      <c r="H24" s="182">
        <f t="shared" si="4"/>
        <v>1669.9617511311235</v>
      </c>
      <c r="I24" s="183">
        <f t="shared" si="4"/>
        <v>1296</v>
      </c>
      <c r="J24" s="184">
        <f t="shared" si="4"/>
        <v>636.9778273672258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22.799999999999997</v>
      </c>
      <c r="F25" s="181">
        <f t="shared" si="2"/>
        <v>5.16</v>
      </c>
      <c r="G25" s="180">
        <f t="shared" si="3"/>
        <v>0</v>
      </c>
      <c r="H25" s="182">
        <f t="shared" si="4"/>
        <v>2504.9426266966852</v>
      </c>
      <c r="I25" s="183">
        <f t="shared" si="4"/>
        <v>1944</v>
      </c>
      <c r="J25" s="184">
        <f t="shared" si="4"/>
        <v>955.4667410508387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30.4</v>
      </c>
      <c r="F26" s="181">
        <f t="shared" si="2"/>
        <v>6.88</v>
      </c>
      <c r="G26" s="180">
        <f t="shared" si="3"/>
        <v>0</v>
      </c>
      <c r="H26" s="182">
        <f t="shared" si="4"/>
        <v>3339.923502262247</v>
      </c>
      <c r="I26" s="183">
        <f t="shared" si="4"/>
        <v>2592</v>
      </c>
      <c r="J26" s="184">
        <f t="shared" si="4"/>
        <v>1273.9556547344516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38</v>
      </c>
      <c r="F27" s="181">
        <f t="shared" si="2"/>
        <v>8.6</v>
      </c>
      <c r="G27" s="180">
        <f t="shared" si="3"/>
        <v>0</v>
      </c>
      <c r="H27" s="182">
        <f t="shared" si="4"/>
        <v>4174.904377827808</v>
      </c>
      <c r="I27" s="183">
        <f t="shared" si="4"/>
        <v>3240</v>
      </c>
      <c r="J27" s="184">
        <f t="shared" si="4"/>
        <v>1592.4445684180646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45.599999999999994</v>
      </c>
      <c r="F28" s="181">
        <f t="shared" si="2"/>
        <v>10.32</v>
      </c>
      <c r="G28" s="180">
        <f t="shared" si="3"/>
        <v>0</v>
      </c>
      <c r="H28" s="182">
        <f t="shared" si="4"/>
        <v>5009.8852533933705</v>
      </c>
      <c r="I28" s="183">
        <f t="shared" si="4"/>
        <v>3888</v>
      </c>
      <c r="J28" s="184">
        <f t="shared" si="4"/>
        <v>1910.9334821016773</v>
      </c>
      <c r="K28" s="20"/>
      <c r="L28" s="20"/>
      <c r="M28" s="20"/>
      <c r="N28" s="21"/>
    </row>
    <row r="29" spans="2:14" ht="15" customHeight="1">
      <c r="B29" s="179">
        <v>14</v>
      </c>
      <c r="C29" s="318">
        <f t="shared" si="0"/>
        <v>1133</v>
      </c>
      <c r="D29" s="318"/>
      <c r="E29" s="180">
        <f t="shared" si="1"/>
        <v>53.199999999999996</v>
      </c>
      <c r="F29" s="181">
        <f t="shared" si="2"/>
        <v>12.04</v>
      </c>
      <c r="G29" s="180">
        <f t="shared" si="3"/>
        <v>0</v>
      </c>
      <c r="H29" s="182">
        <f t="shared" si="4"/>
        <v>5844.866128958933</v>
      </c>
      <c r="I29" s="183">
        <f t="shared" si="4"/>
        <v>4536</v>
      </c>
      <c r="J29" s="184">
        <f t="shared" si="4"/>
        <v>2229.4223957852905</v>
      </c>
      <c r="K29" s="20"/>
      <c r="L29" s="20"/>
      <c r="M29" s="20"/>
      <c r="N29" s="21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60.8</v>
      </c>
      <c r="F30" s="181">
        <f t="shared" si="2"/>
        <v>13.76</v>
      </c>
      <c r="G30" s="180">
        <f t="shared" si="3"/>
        <v>0</v>
      </c>
      <c r="H30" s="182">
        <f t="shared" si="4"/>
        <v>6679.847004524494</v>
      </c>
      <c r="I30" s="183">
        <f t="shared" si="4"/>
        <v>5184</v>
      </c>
      <c r="J30" s="184">
        <f t="shared" si="4"/>
        <v>2547.9113094689033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68.39999999999999</v>
      </c>
      <c r="F31" s="181">
        <f t="shared" si="2"/>
        <v>15.48</v>
      </c>
      <c r="G31" s="180">
        <f t="shared" si="3"/>
        <v>0</v>
      </c>
      <c r="H31" s="182">
        <f t="shared" si="4"/>
        <v>7514.827880090055</v>
      </c>
      <c r="I31" s="183">
        <f t="shared" si="4"/>
        <v>5832</v>
      </c>
      <c r="J31" s="184">
        <f t="shared" si="4"/>
        <v>2866.400223152516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76</v>
      </c>
      <c r="F32" s="181">
        <f t="shared" si="2"/>
        <v>17.2</v>
      </c>
      <c r="G32" s="180">
        <f t="shared" si="3"/>
        <v>0</v>
      </c>
      <c r="H32" s="182">
        <f t="shared" si="4"/>
        <v>8349.808755655617</v>
      </c>
      <c r="I32" s="183">
        <f t="shared" si="4"/>
        <v>6480</v>
      </c>
      <c r="J32" s="184">
        <f t="shared" si="4"/>
        <v>3184.889136836129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83.6</v>
      </c>
      <c r="F33" s="181">
        <f t="shared" si="2"/>
        <v>18.919999999999998</v>
      </c>
      <c r="G33" s="180">
        <f t="shared" si="3"/>
        <v>0</v>
      </c>
      <c r="H33" s="182">
        <f t="shared" si="4"/>
        <v>9184.78963122118</v>
      </c>
      <c r="I33" s="183">
        <f t="shared" si="4"/>
        <v>7128</v>
      </c>
      <c r="J33" s="184">
        <f t="shared" si="4"/>
        <v>3503.378050519742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91.19999999999999</v>
      </c>
      <c r="F34" s="181">
        <f t="shared" si="2"/>
        <v>20.64</v>
      </c>
      <c r="G34" s="180">
        <f t="shared" si="3"/>
        <v>0</v>
      </c>
      <c r="H34" s="182">
        <f t="shared" si="4"/>
        <v>10019.770506786741</v>
      </c>
      <c r="I34" s="183">
        <f t="shared" si="4"/>
        <v>7776</v>
      </c>
      <c r="J34" s="184">
        <f t="shared" si="4"/>
        <v>3821.8669642033547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98.8</v>
      </c>
      <c r="F35" s="181">
        <f t="shared" si="2"/>
        <v>22.36</v>
      </c>
      <c r="G35" s="180">
        <f t="shared" si="3"/>
        <v>0</v>
      </c>
      <c r="H35" s="182">
        <f t="shared" si="4"/>
        <v>10854.751382352302</v>
      </c>
      <c r="I35" s="183">
        <f t="shared" si="4"/>
        <v>8424</v>
      </c>
      <c r="J35" s="184">
        <f t="shared" si="4"/>
        <v>4140.355877886967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106.39999999999999</v>
      </c>
      <c r="F36" s="181">
        <f t="shared" si="2"/>
        <v>24.08</v>
      </c>
      <c r="G36" s="180">
        <f t="shared" si="3"/>
        <v>0</v>
      </c>
      <c r="H36" s="182">
        <f t="shared" si="4"/>
        <v>11689.732257917865</v>
      </c>
      <c r="I36" s="183">
        <f t="shared" si="4"/>
        <v>9072</v>
      </c>
      <c r="J36" s="184">
        <f t="shared" si="4"/>
        <v>4458.844791570581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114</v>
      </c>
      <c r="F37" s="187">
        <f t="shared" si="2"/>
        <v>25.8</v>
      </c>
      <c r="G37" s="186">
        <f t="shared" si="3"/>
        <v>0</v>
      </c>
      <c r="H37" s="188">
        <f t="shared" si="4"/>
        <v>12524.713133483427</v>
      </c>
      <c r="I37" s="189">
        <f t="shared" si="4"/>
        <v>9720</v>
      </c>
      <c r="J37" s="190">
        <f t="shared" si="4"/>
        <v>4777.333705254194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0.41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90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/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24.75" customHeight="1">
      <c r="A49" s="178"/>
      <c r="B49" s="332" t="str">
        <f>B6&amp;" je vysoký radiátor s čistou, rovnou čelní plochou; vhodný do větších prostor, které potřebují vysoký výkon."</f>
        <v>GARDA 2000 je vysoký radiátor s čistou, rovnou čelní plochou; vhodný do větších prostor, které potřebují vysoký výkon.</v>
      </c>
      <c r="C49" s="332"/>
      <c r="D49" s="332"/>
      <c r="E49" s="332"/>
      <c r="F49" s="332"/>
      <c r="G49" s="332"/>
      <c r="H49" s="332"/>
      <c r="I49" s="332"/>
      <c r="J49" s="332"/>
      <c r="AF49" s="299"/>
      <c r="AG49" s="299"/>
      <c r="AH49" s="299"/>
      <c r="AI49" s="299"/>
      <c r="AJ49" s="176"/>
      <c r="AK49" s="176"/>
    </row>
    <row r="50" spans="1:35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C35:D35"/>
    <mergeCell ref="AF47:AI50"/>
    <mergeCell ref="B49:J49"/>
    <mergeCell ref="A50:L50"/>
    <mergeCell ref="C36:D36"/>
    <mergeCell ref="C37:D37"/>
    <mergeCell ref="B39:E39"/>
    <mergeCell ref="B40:E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50"/>
  <sheetViews>
    <sheetView showGridLines="0" zoomScalePageLayoutView="0" workbookViewId="0" topLeftCell="A13">
      <selection activeCell="U31" sqref="U31"/>
    </sheetView>
  </sheetViews>
  <sheetFormatPr defaultColWidth="9.25390625" defaultRowHeight="12.75"/>
  <cols>
    <col min="1" max="1" width="14.25390625" style="12" customWidth="1"/>
    <col min="2" max="3" width="5.50390625" style="13" customWidth="1"/>
    <col min="4" max="4" width="5.75390625" style="13" customWidth="1"/>
    <col min="5" max="5" width="6.50390625" style="13" customWidth="1"/>
    <col min="6" max="6" width="8.00390625" style="13" customWidth="1"/>
    <col min="7" max="7" width="6.25390625" style="13" customWidth="1"/>
    <col min="8" max="8" width="8.00390625" style="13" customWidth="1"/>
    <col min="9" max="10" width="6.00390625" style="13" customWidth="1"/>
    <col min="11" max="11" width="8.50390625" style="13" customWidth="1"/>
    <col min="12" max="40" width="5.25390625" style="13" customWidth="1"/>
    <col min="41" max="16384" width="9.25390625" style="13" customWidth="1"/>
  </cols>
  <sheetData>
    <row r="2" spans="1:4" ht="27.75" customHeight="1">
      <c r="A2" s="292" t="s">
        <v>13</v>
      </c>
      <c r="B2" s="292"/>
      <c r="C2" s="292"/>
      <c r="D2" s="292"/>
    </row>
    <row r="3" ht="19.5" customHeight="1"/>
    <row r="4" ht="19.5" customHeight="1">
      <c r="A4" s="225" t="s">
        <v>122</v>
      </c>
    </row>
    <row r="5" ht="13.5" customHeight="1">
      <c r="A5" s="15" t="s">
        <v>104</v>
      </c>
    </row>
    <row r="6" spans="1:2" ht="13.5" customHeight="1">
      <c r="A6" s="15" t="s">
        <v>105</v>
      </c>
      <c r="B6" s="223" t="s">
        <v>111</v>
      </c>
    </row>
    <row r="7" spans="1:2" ht="13.5" customHeight="1">
      <c r="A7" s="13"/>
      <c r="B7" s="223" t="s">
        <v>110</v>
      </c>
    </row>
    <row r="8" ht="13.5" customHeight="1">
      <c r="A8" s="15"/>
    </row>
    <row r="9" spans="1:6" ht="13.5" customHeight="1">
      <c r="A9" s="15"/>
      <c r="F9" s="14"/>
    </row>
    <row r="10" spans="1:6" ht="13.5" customHeight="1">
      <c r="A10" s="15"/>
      <c r="F10" s="16"/>
    </row>
    <row r="11" spans="1:6" ht="13.5" customHeight="1">
      <c r="A11" s="15"/>
      <c r="F11" s="16"/>
    </row>
    <row r="12" spans="1:6" ht="13.5" customHeight="1">
      <c r="A12" s="15"/>
      <c r="F12" s="16"/>
    </row>
    <row r="13" spans="1:6" ht="13.5" customHeight="1">
      <c r="A13" s="15"/>
      <c r="F13" s="17"/>
    </row>
    <row r="14" spans="1:6" ht="13.5" customHeight="1">
      <c r="A14" s="15"/>
      <c r="F14" s="16"/>
    </row>
    <row r="15" spans="1:6" ht="13.5" customHeight="1">
      <c r="A15" s="15"/>
      <c r="F15" s="18"/>
    </row>
    <row r="16" spans="1:6" ht="13.5" customHeight="1">
      <c r="A16" s="15"/>
      <c r="F16" s="16"/>
    </row>
    <row r="17" ht="13.5" customHeight="1">
      <c r="A17" s="15"/>
    </row>
    <row r="18" spans="1:6" ht="13.5" customHeight="1">
      <c r="A18" s="15"/>
      <c r="F18" s="16"/>
    </row>
    <row r="19" spans="1:29" ht="23.25" customHeight="1">
      <c r="A19" s="13"/>
      <c r="I19" s="12"/>
      <c r="K19" s="19"/>
      <c r="L19" s="20"/>
      <c r="M19" s="20"/>
      <c r="N19" s="20"/>
      <c r="O19" s="20"/>
      <c r="P19" s="20"/>
      <c r="Q19" s="20"/>
      <c r="R19" s="20"/>
      <c r="S19" s="21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30" s="23" customFormat="1" ht="15" customHeight="1">
      <c r="A20" s="294" t="s">
        <v>123</v>
      </c>
      <c r="B20" s="295"/>
      <c r="C20" s="295"/>
      <c r="D20" s="295"/>
      <c r="E20" s="295"/>
      <c r="F20" s="27"/>
      <c r="G20" s="27"/>
      <c r="H20" s="27"/>
      <c r="I20" s="215" t="s">
        <v>107</v>
      </c>
      <c r="J20" s="215" t="s">
        <v>108</v>
      </c>
      <c r="K20" s="27"/>
      <c r="L20" s="19"/>
      <c r="M20" s="2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s="23" customFormat="1" ht="4.5" customHeight="1">
      <c r="A21" s="234"/>
      <c r="B21" s="235"/>
      <c r="C21" s="235"/>
      <c r="D21" s="235"/>
      <c r="E21" s="235"/>
      <c r="F21" s="27"/>
      <c r="G21" s="27"/>
      <c r="H21" s="27"/>
      <c r="I21" s="215"/>
      <c r="J21" s="215"/>
      <c r="K21" s="27"/>
      <c r="L21" s="19"/>
      <c r="M21" s="2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11" ht="14.25" customHeight="1">
      <c r="A22" s="293" t="s">
        <v>16</v>
      </c>
      <c r="B22" s="30" t="s">
        <v>17</v>
      </c>
      <c r="C22" s="31" t="s">
        <v>18</v>
      </c>
      <c r="D22" s="30" t="s">
        <v>19</v>
      </c>
      <c r="E22" s="32" t="s">
        <v>20</v>
      </c>
      <c r="F22" s="30" t="s">
        <v>21</v>
      </c>
      <c r="G22" s="30" t="s">
        <v>22</v>
      </c>
      <c r="H22" s="30" t="s">
        <v>23</v>
      </c>
      <c r="I22" s="216" t="s">
        <v>24</v>
      </c>
      <c r="J22" s="216" t="s">
        <v>24</v>
      </c>
      <c r="K22" s="33"/>
    </row>
    <row r="23" spans="1:11" ht="14.25" customHeight="1">
      <c r="A23" s="293"/>
      <c r="B23" s="34" t="s">
        <v>25</v>
      </c>
      <c r="C23" s="35" t="s">
        <v>26</v>
      </c>
      <c r="D23" s="36" t="s">
        <v>27</v>
      </c>
      <c r="E23" s="36" t="s">
        <v>28</v>
      </c>
      <c r="F23" s="36" t="s">
        <v>29</v>
      </c>
      <c r="G23" s="36" t="s">
        <v>30</v>
      </c>
      <c r="H23" s="36" t="s">
        <v>31</v>
      </c>
      <c r="I23" s="217" t="s">
        <v>32</v>
      </c>
      <c r="J23" s="217" t="s">
        <v>32</v>
      </c>
      <c r="K23" s="37" t="s">
        <v>33</v>
      </c>
    </row>
    <row r="24" spans="1:11" ht="14.25" customHeight="1">
      <c r="A24" s="293"/>
      <c r="B24" s="38" t="s">
        <v>34</v>
      </c>
      <c r="C24" s="39" t="s">
        <v>34</v>
      </c>
      <c r="D24" s="40" t="s">
        <v>34</v>
      </c>
      <c r="E24" s="40" t="s">
        <v>34</v>
      </c>
      <c r="F24" s="40" t="s">
        <v>35</v>
      </c>
      <c r="G24" s="40" t="s">
        <v>36</v>
      </c>
      <c r="H24" s="40" t="s">
        <v>37</v>
      </c>
      <c r="I24" s="218" t="s">
        <v>38</v>
      </c>
      <c r="J24" s="218" t="s">
        <v>38</v>
      </c>
      <c r="K24" s="41" t="s">
        <v>25</v>
      </c>
    </row>
    <row r="25" spans="1:11" ht="14.25" customHeight="1">
      <c r="A25" s="213" t="s">
        <v>150</v>
      </c>
      <c r="B25" s="236" t="s">
        <v>127</v>
      </c>
      <c r="C25" s="46"/>
      <c r="D25" s="46"/>
      <c r="E25" s="46"/>
      <c r="F25" s="50"/>
      <c r="G25" s="50"/>
      <c r="H25" s="50"/>
      <c r="I25" s="221"/>
      <c r="J25" s="221"/>
      <c r="K25" s="49"/>
    </row>
    <row r="26" spans="1:11" ht="15.75" customHeight="1">
      <c r="A26" s="212" t="s">
        <v>39</v>
      </c>
      <c r="B26" s="42">
        <v>600</v>
      </c>
      <c r="C26" s="43">
        <v>680</v>
      </c>
      <c r="D26" s="42">
        <v>80</v>
      </c>
      <c r="E26" s="42">
        <v>95</v>
      </c>
      <c r="F26" s="44">
        <v>1.9</v>
      </c>
      <c r="G26" s="44">
        <v>0.4</v>
      </c>
      <c r="H26" s="44">
        <v>0.61</v>
      </c>
      <c r="I26" s="219">
        <v>185</v>
      </c>
      <c r="J26" s="219">
        <v>145</v>
      </c>
      <c r="K26" s="45">
        <v>1.3316</v>
      </c>
    </row>
    <row r="27" spans="1:11" ht="15.75" customHeight="1">
      <c r="A27" s="213" t="s">
        <v>40</v>
      </c>
      <c r="B27" s="46">
        <v>500</v>
      </c>
      <c r="C27" s="47">
        <v>578</v>
      </c>
      <c r="D27" s="46">
        <v>80</v>
      </c>
      <c r="E27" s="46">
        <v>95</v>
      </c>
      <c r="F27" s="48">
        <v>1.69</v>
      </c>
      <c r="G27" s="48">
        <v>0.35</v>
      </c>
      <c r="H27" s="48">
        <v>0.51</v>
      </c>
      <c r="I27" s="220">
        <v>163</v>
      </c>
      <c r="J27" s="220">
        <v>128</v>
      </c>
      <c r="K27" s="49">
        <v>1.3194</v>
      </c>
    </row>
    <row r="28" spans="1:11" ht="15.75" customHeight="1">
      <c r="A28" s="226" t="s">
        <v>98</v>
      </c>
      <c r="B28" s="227">
        <v>350</v>
      </c>
      <c r="C28" s="228">
        <v>430</v>
      </c>
      <c r="D28" s="227">
        <v>80</v>
      </c>
      <c r="E28" s="227">
        <v>95</v>
      </c>
      <c r="F28" s="229">
        <v>1.2</v>
      </c>
      <c r="G28" s="229">
        <v>0.3</v>
      </c>
      <c r="H28" s="229">
        <v>0.4</v>
      </c>
      <c r="I28" s="230">
        <v>114</v>
      </c>
      <c r="J28" s="230">
        <v>90</v>
      </c>
      <c r="K28" s="231">
        <v>1.3083</v>
      </c>
    </row>
    <row r="29" spans="1:11" ht="15.75" customHeight="1">
      <c r="A29" s="212" t="s">
        <v>151</v>
      </c>
      <c r="B29" s="42">
        <v>700</v>
      </c>
      <c r="C29" s="42">
        <v>779</v>
      </c>
      <c r="D29" s="42">
        <v>80</v>
      </c>
      <c r="E29" s="42">
        <v>80</v>
      </c>
      <c r="F29" s="232">
        <v>1.8</v>
      </c>
      <c r="G29" s="232">
        <v>0.45</v>
      </c>
      <c r="H29" s="232">
        <v>0.58</v>
      </c>
      <c r="I29" s="233">
        <v>190</v>
      </c>
      <c r="J29" s="233">
        <v>149</v>
      </c>
      <c r="K29" s="45">
        <v>1.3213</v>
      </c>
    </row>
    <row r="30" spans="1:11" ht="15.75" customHeight="1">
      <c r="A30" s="213" t="s">
        <v>152</v>
      </c>
      <c r="B30" s="46">
        <v>600</v>
      </c>
      <c r="C30" s="46">
        <v>679</v>
      </c>
      <c r="D30" s="46">
        <v>80</v>
      </c>
      <c r="E30" s="46">
        <v>80</v>
      </c>
      <c r="F30" s="50">
        <v>1.55</v>
      </c>
      <c r="G30" s="50">
        <v>0.38</v>
      </c>
      <c r="H30" s="50">
        <v>0.48</v>
      </c>
      <c r="I30" s="221">
        <v>168</v>
      </c>
      <c r="J30" s="221">
        <v>132</v>
      </c>
      <c r="K30" s="49">
        <v>1.3085</v>
      </c>
    </row>
    <row r="31" spans="1:11" ht="15.75" customHeight="1">
      <c r="A31" s="213" t="s">
        <v>153</v>
      </c>
      <c r="B31" s="46">
        <v>500</v>
      </c>
      <c r="C31" s="46">
        <v>579</v>
      </c>
      <c r="D31" s="46">
        <v>80</v>
      </c>
      <c r="E31" s="46">
        <v>80</v>
      </c>
      <c r="F31" s="50">
        <v>1.25</v>
      </c>
      <c r="G31" s="50">
        <v>0.4</v>
      </c>
      <c r="H31" s="50">
        <v>0.44</v>
      </c>
      <c r="I31" s="221">
        <v>147</v>
      </c>
      <c r="J31" s="221">
        <v>116</v>
      </c>
      <c r="K31" s="49">
        <v>1.2994</v>
      </c>
    </row>
    <row r="32" spans="1:11" ht="15.75" customHeight="1">
      <c r="A32" s="213" t="s">
        <v>154</v>
      </c>
      <c r="B32" s="46">
        <v>350</v>
      </c>
      <c r="C32" s="46">
        <v>429</v>
      </c>
      <c r="D32" s="46">
        <v>80</v>
      </c>
      <c r="E32" s="46">
        <v>80</v>
      </c>
      <c r="F32" s="50">
        <v>1.02</v>
      </c>
      <c r="G32" s="50">
        <v>0.28</v>
      </c>
      <c r="H32" s="50">
        <v>0.35</v>
      </c>
      <c r="I32" s="221">
        <v>111</v>
      </c>
      <c r="J32" s="221">
        <v>87.6</v>
      </c>
      <c r="K32" s="49">
        <v>1.2903</v>
      </c>
    </row>
    <row r="33" spans="1:11" ht="15.75" customHeight="1">
      <c r="A33" s="214" t="s">
        <v>42</v>
      </c>
      <c r="B33" s="51">
        <v>200</v>
      </c>
      <c r="C33" s="51">
        <v>297</v>
      </c>
      <c r="D33" s="51">
        <v>60</v>
      </c>
      <c r="E33" s="51">
        <v>160</v>
      </c>
      <c r="F33" s="52">
        <v>1.2</v>
      </c>
      <c r="G33" s="52">
        <v>0.48</v>
      </c>
      <c r="H33" s="52">
        <v>0.25</v>
      </c>
      <c r="I33" s="222">
        <v>90</v>
      </c>
      <c r="J33" s="222">
        <v>70</v>
      </c>
      <c r="K33" s="53">
        <v>1.2201</v>
      </c>
    </row>
    <row r="34" spans="1:11" ht="15.75" customHeight="1">
      <c r="A34" s="213" t="s">
        <v>114</v>
      </c>
      <c r="B34" s="47">
        <v>2000</v>
      </c>
      <c r="C34" s="47">
        <v>2066</v>
      </c>
      <c r="D34" s="46">
        <v>80</v>
      </c>
      <c r="E34" s="46">
        <v>90</v>
      </c>
      <c r="F34" s="50">
        <v>3.8</v>
      </c>
      <c r="G34" s="50">
        <v>0.86</v>
      </c>
      <c r="H34" s="50"/>
      <c r="I34" s="221">
        <v>417</v>
      </c>
      <c r="J34" s="221">
        <v>324</v>
      </c>
      <c r="K34" s="49">
        <v>1.3905</v>
      </c>
    </row>
    <row r="35" spans="1:11" ht="15.75" customHeight="1">
      <c r="A35" s="213" t="s">
        <v>115</v>
      </c>
      <c r="B35" s="47">
        <v>1800</v>
      </c>
      <c r="C35" s="47">
        <v>1866</v>
      </c>
      <c r="D35" s="46">
        <v>80</v>
      </c>
      <c r="E35" s="46">
        <v>90</v>
      </c>
      <c r="F35" s="50">
        <v>3.4</v>
      </c>
      <c r="G35" s="50">
        <v>0.78</v>
      </c>
      <c r="H35" s="50"/>
      <c r="I35" s="221">
        <v>384</v>
      </c>
      <c r="J35" s="221">
        <v>300</v>
      </c>
      <c r="K35" s="49">
        <v>1.357</v>
      </c>
    </row>
    <row r="36" spans="1:11" ht="15.75" customHeight="1">
      <c r="A36" s="213" t="s">
        <v>116</v>
      </c>
      <c r="B36" s="47">
        <v>1600</v>
      </c>
      <c r="C36" s="47">
        <v>1666</v>
      </c>
      <c r="D36" s="46">
        <v>80</v>
      </c>
      <c r="E36" s="46">
        <v>90</v>
      </c>
      <c r="F36" s="50">
        <v>3</v>
      </c>
      <c r="G36" s="50">
        <v>0.7</v>
      </c>
      <c r="H36" s="50"/>
      <c r="I36" s="221">
        <v>354</v>
      </c>
      <c r="J36" s="221">
        <v>275</v>
      </c>
      <c r="K36" s="49">
        <v>1.3843</v>
      </c>
    </row>
    <row r="37" spans="1:11" ht="15.75" customHeight="1">
      <c r="A37" s="213" t="s">
        <v>117</v>
      </c>
      <c r="B37" s="47">
        <v>1400</v>
      </c>
      <c r="C37" s="47">
        <v>1466</v>
      </c>
      <c r="D37" s="46">
        <v>80</v>
      </c>
      <c r="E37" s="46">
        <v>90</v>
      </c>
      <c r="F37" s="50">
        <v>2.8</v>
      </c>
      <c r="G37" s="50">
        <v>0.62</v>
      </c>
      <c r="H37" s="50"/>
      <c r="I37" s="221">
        <v>320</v>
      </c>
      <c r="J37" s="221">
        <v>250</v>
      </c>
      <c r="K37" s="49">
        <v>1.36</v>
      </c>
    </row>
    <row r="38" spans="1:11" ht="15.75" customHeight="1">
      <c r="A38" s="213" t="s">
        <v>118</v>
      </c>
      <c r="B38" s="47">
        <v>1200</v>
      </c>
      <c r="C38" s="47">
        <v>1266</v>
      </c>
      <c r="D38" s="46">
        <v>80</v>
      </c>
      <c r="E38" s="46">
        <v>90</v>
      </c>
      <c r="F38" s="50">
        <v>2.6</v>
      </c>
      <c r="G38" s="50">
        <v>0.55</v>
      </c>
      <c r="H38" s="50"/>
      <c r="I38" s="221">
        <v>286</v>
      </c>
      <c r="J38" s="221">
        <v>223</v>
      </c>
      <c r="K38" s="49">
        <v>1.361</v>
      </c>
    </row>
    <row r="39" spans="1:11" ht="15.75" customHeight="1">
      <c r="A39" s="213" t="s">
        <v>119</v>
      </c>
      <c r="B39" s="47">
        <v>1000</v>
      </c>
      <c r="C39" s="47">
        <v>1066</v>
      </c>
      <c r="D39" s="46">
        <v>80</v>
      </c>
      <c r="E39" s="46">
        <v>90</v>
      </c>
      <c r="F39" s="50">
        <v>2.2</v>
      </c>
      <c r="G39" s="50">
        <v>0.47</v>
      </c>
      <c r="H39" s="50"/>
      <c r="I39" s="221">
        <v>250</v>
      </c>
      <c r="J39" s="221">
        <v>195</v>
      </c>
      <c r="K39" s="49">
        <v>1.363</v>
      </c>
    </row>
    <row r="40" spans="1:11" ht="15.75" customHeight="1">
      <c r="A40" s="213" t="s">
        <v>120</v>
      </c>
      <c r="B40" s="47">
        <v>900</v>
      </c>
      <c r="C40" s="47">
        <v>966</v>
      </c>
      <c r="D40" s="46">
        <v>80</v>
      </c>
      <c r="E40" s="46">
        <v>90</v>
      </c>
      <c r="F40" s="50">
        <v>1.96</v>
      </c>
      <c r="G40" s="50">
        <v>0.43</v>
      </c>
      <c r="H40" s="50"/>
      <c r="I40" s="221">
        <v>233</v>
      </c>
      <c r="J40" s="221">
        <v>182</v>
      </c>
      <c r="K40" s="49">
        <v>1.3605</v>
      </c>
    </row>
    <row r="41" spans="1:10" ht="9.75">
      <c r="A41" s="54"/>
      <c r="B41" s="55"/>
      <c r="C41" s="55"/>
      <c r="D41" s="55"/>
      <c r="E41" s="55"/>
      <c r="F41" s="56"/>
      <c r="G41" s="56"/>
      <c r="H41" s="56"/>
      <c r="I41" s="57"/>
      <c r="J41" s="58"/>
    </row>
    <row r="42" spans="1:10" ht="14.25" customHeight="1">
      <c r="A42" s="28" t="s">
        <v>15</v>
      </c>
      <c r="B42" s="59" t="s">
        <v>43</v>
      </c>
      <c r="C42" s="55"/>
      <c r="E42" s="55"/>
      <c r="F42" s="56"/>
      <c r="G42" s="56"/>
      <c r="H42" s="56"/>
      <c r="I42" s="57"/>
      <c r="J42" s="58"/>
    </row>
    <row r="43" spans="1:10" ht="14.25" customHeight="1">
      <c r="A43" s="28" t="s">
        <v>14</v>
      </c>
      <c r="B43" s="59" t="s">
        <v>109</v>
      </c>
      <c r="C43" s="55"/>
      <c r="E43" s="55"/>
      <c r="F43" s="56"/>
      <c r="G43" s="56"/>
      <c r="H43" s="56"/>
      <c r="I43" s="57"/>
      <c r="J43" s="58"/>
    </row>
    <row r="44" spans="1:10" ht="6.75" customHeight="1">
      <c r="A44" s="54"/>
      <c r="B44" s="55"/>
      <c r="C44" s="55"/>
      <c r="D44" s="55"/>
      <c r="E44" s="55"/>
      <c r="F44" s="56"/>
      <c r="G44" s="56"/>
      <c r="H44" s="56"/>
      <c r="I44" s="57"/>
      <c r="J44" s="58"/>
    </row>
    <row r="45" spans="1:11" ht="13.5" customHeight="1">
      <c r="A45" s="60" t="s">
        <v>44</v>
      </c>
      <c r="B45" s="61"/>
      <c r="C45" s="62"/>
      <c r="D45" s="62"/>
      <c r="E45" s="62"/>
      <c r="F45" s="65" t="s">
        <v>106</v>
      </c>
      <c r="G45" s="62"/>
      <c r="H45" s="62"/>
      <c r="I45" s="62"/>
      <c r="J45" s="210"/>
      <c r="K45" s="63"/>
    </row>
    <row r="46" spans="1:11" ht="13.5" customHeight="1">
      <c r="A46" s="60" t="s">
        <v>45</v>
      </c>
      <c r="B46" s="61"/>
      <c r="C46" s="62"/>
      <c r="D46" s="62"/>
      <c r="E46" s="62"/>
      <c r="F46" s="65" t="s">
        <v>46</v>
      </c>
      <c r="G46" s="62"/>
      <c r="H46" s="62"/>
      <c r="I46" s="62"/>
      <c r="J46" s="210"/>
      <c r="K46" s="63"/>
    </row>
    <row r="47" spans="1:11" ht="13.5" customHeight="1">
      <c r="A47" s="64" t="s">
        <v>47</v>
      </c>
      <c r="B47" s="65"/>
      <c r="C47" s="62"/>
      <c r="D47" s="62"/>
      <c r="E47" s="62"/>
      <c r="F47" s="211">
        <v>1.5</v>
      </c>
      <c r="G47" s="62"/>
      <c r="H47" s="62"/>
      <c r="I47" s="62"/>
      <c r="J47" s="209"/>
      <c r="K47" s="66"/>
    </row>
    <row r="48" spans="1:11" ht="13.5" customHeight="1">
      <c r="A48" s="64" t="s">
        <v>48</v>
      </c>
      <c r="B48" s="65"/>
      <c r="C48" s="62"/>
      <c r="D48" s="62"/>
      <c r="E48" s="62"/>
      <c r="F48" s="65" t="s">
        <v>49</v>
      </c>
      <c r="G48" s="62"/>
      <c r="H48" s="62"/>
      <c r="I48" s="62"/>
      <c r="J48" s="210"/>
      <c r="K48" s="63"/>
    </row>
    <row r="49" spans="1:11" ht="13.5" customHeight="1">
      <c r="A49" s="64" t="s">
        <v>50</v>
      </c>
      <c r="B49" s="61"/>
      <c r="C49" s="62"/>
      <c r="D49" s="62"/>
      <c r="E49" s="62"/>
      <c r="F49" s="65" t="s">
        <v>51</v>
      </c>
      <c r="G49" s="62"/>
      <c r="H49" s="62"/>
      <c r="I49" s="62"/>
      <c r="J49" s="210"/>
      <c r="K49" s="63"/>
    </row>
    <row r="50" spans="1:11" ht="9.75" customHeight="1">
      <c r="A50" s="67"/>
      <c r="B50" s="67"/>
      <c r="C50" s="68"/>
      <c r="D50" s="68"/>
      <c r="E50" s="68"/>
      <c r="F50" s="68"/>
      <c r="G50" s="68"/>
      <c r="H50" s="68"/>
      <c r="I50" s="68"/>
      <c r="J50" s="69"/>
      <c r="K50" s="12"/>
    </row>
  </sheetData>
  <sheetProtection/>
  <mergeCells count="3">
    <mergeCell ref="A2:D2"/>
    <mergeCell ref="A22:A24"/>
    <mergeCell ref="A20:E20"/>
  </mergeCells>
  <printOptions horizontalCentered="1"/>
  <pageMargins left="0.98425196850393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M28" sqref="M28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SERIESSUM((H19/50),$H$11,0,1)</f>
        <v>1.2521210381431729</v>
      </c>
      <c r="I2" s="70">
        <f>SERIESSUM((I19/50),$H$11,0,1)</f>
        <v>1</v>
      </c>
      <c r="J2" s="70">
        <f>SERIESSUM((J19/50),$H$11,0,1)</f>
        <v>0.5326183464548204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/>
    </row>
    <row r="6" spans="2:5" s="25" customFormat="1" ht="22.5" customHeight="1">
      <c r="B6" s="78" t="s">
        <v>156</v>
      </c>
      <c r="C6" s="24"/>
      <c r="E6" s="26"/>
    </row>
    <row r="7" spans="2:5" s="25" customFormat="1" ht="15.75" customHeight="1">
      <c r="B7" s="97"/>
      <c r="C7" s="24"/>
      <c r="E7" s="26"/>
    </row>
    <row r="8" spans="2:8" s="25" customFormat="1" ht="12.75" customHeight="1">
      <c r="B8" s="79" t="s">
        <v>56</v>
      </c>
      <c r="C8" s="24"/>
      <c r="E8" s="26"/>
      <c r="F8" s="27"/>
      <c r="G8" s="28" t="s">
        <v>57</v>
      </c>
      <c r="H8" s="27"/>
    </row>
    <row r="9" spans="2:8" ht="15" customHeight="1">
      <c r="B9" s="80" t="s">
        <v>17</v>
      </c>
      <c r="C9" s="31" t="s">
        <v>19</v>
      </c>
      <c r="D9" s="30" t="s">
        <v>18</v>
      </c>
      <c r="E9" s="32" t="s">
        <v>20</v>
      </c>
      <c r="F9" s="30" t="s">
        <v>22</v>
      </c>
      <c r="G9" s="32" t="s">
        <v>24</v>
      </c>
      <c r="H9" s="33"/>
    </row>
    <row r="10" spans="2:8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30</v>
      </c>
      <c r="G10" s="84" t="s">
        <v>32</v>
      </c>
      <c r="H10" s="85" t="s">
        <v>33</v>
      </c>
    </row>
    <row r="11" spans="2:8" s="25" customFormat="1" ht="15" customHeight="1">
      <c r="B11" s="86">
        <v>500</v>
      </c>
      <c r="C11" s="87">
        <v>553</v>
      </c>
      <c r="D11" s="87">
        <v>80</v>
      </c>
      <c r="E11" s="87">
        <v>50</v>
      </c>
      <c r="F11" s="88">
        <v>0.35</v>
      </c>
      <c r="G11" s="286">
        <v>44.6</v>
      </c>
      <c r="H11" s="90">
        <v>1.2332</v>
      </c>
    </row>
    <row r="12" spans="2:8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36</v>
      </c>
      <c r="G12" s="93" t="s">
        <v>38</v>
      </c>
      <c r="H12" s="94" t="s">
        <v>25</v>
      </c>
    </row>
    <row r="13" spans="2:8" s="25" customFormat="1" ht="15" customHeight="1">
      <c r="B13" s="207">
        <f>E11*C11*D11/1000000000</f>
        <v>0.002212</v>
      </c>
      <c r="C13" s="208" t="s">
        <v>101</v>
      </c>
      <c r="D13" s="95"/>
      <c r="E13" s="95"/>
      <c r="F13" s="95"/>
      <c r="H13" s="96"/>
    </row>
    <row r="14" spans="2:1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</row>
    <row r="15" spans="2:10" s="25" customFormat="1" ht="15" customHeight="1">
      <c r="B15" s="101" t="s">
        <v>61</v>
      </c>
      <c r="C15" s="22"/>
      <c r="D15" s="22"/>
      <c r="E15" s="22"/>
      <c r="F15" s="22"/>
      <c r="H15" s="25" t="s">
        <v>62</v>
      </c>
      <c r="I15" s="204" t="s">
        <v>63</v>
      </c>
      <c r="J15" s="102" t="s">
        <v>64</v>
      </c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1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</row>
    <row r="18" spans="2:1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</row>
    <row r="19" spans="2:1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</row>
    <row r="20" spans="2:10" s="25" customFormat="1" ht="15" customHeight="1">
      <c r="B20" s="128" t="s">
        <v>73</v>
      </c>
      <c r="C20" s="309" t="s">
        <v>19</v>
      </c>
      <c r="D20" s="310"/>
      <c r="E20" s="311"/>
      <c r="F20" s="304" t="s">
        <v>30</v>
      </c>
      <c r="G20" s="305"/>
      <c r="H20" s="129" t="s">
        <v>32</v>
      </c>
      <c r="I20" s="132" t="s">
        <v>32</v>
      </c>
      <c r="J20" s="133" t="s">
        <v>32</v>
      </c>
    </row>
    <row r="21" spans="2:10" s="81" customFormat="1" ht="15" customHeight="1" thickBot="1">
      <c r="B21" s="134" t="s">
        <v>74</v>
      </c>
      <c r="C21" s="312" t="s">
        <v>75</v>
      </c>
      <c r="D21" s="313"/>
      <c r="E21" s="314"/>
      <c r="F21" s="306" t="s">
        <v>36</v>
      </c>
      <c r="G21" s="307"/>
      <c r="H21" s="135" t="s">
        <v>76</v>
      </c>
      <c r="I21" s="138" t="s">
        <v>76</v>
      </c>
      <c r="J21" s="139" t="s">
        <v>76</v>
      </c>
    </row>
    <row r="22" spans="2:10" ht="15" customHeight="1">
      <c r="B22" s="179">
        <v>5</v>
      </c>
      <c r="C22" s="333">
        <f aca="true" t="shared" si="0" ref="C22:C31">$D$11*B22</f>
        <v>400</v>
      </c>
      <c r="D22" s="335"/>
      <c r="E22" s="334"/>
      <c r="F22" s="300">
        <f>$F$11*B22</f>
        <v>1.75</v>
      </c>
      <c r="G22" s="301"/>
      <c r="H22" s="182">
        <f>$G$11*H$2*H$3*$B22</f>
        <v>279.22299150592755</v>
      </c>
      <c r="I22" s="183">
        <f>$G$11*I$2*I$3*$B22</f>
        <v>223</v>
      </c>
      <c r="J22" s="184">
        <f>$G$11*J$2*J$3*$B22</f>
        <v>118.77389125942497</v>
      </c>
    </row>
    <row r="23" spans="2:10" ht="15" customHeight="1">
      <c r="B23" s="179">
        <v>6</v>
      </c>
      <c r="C23" s="333">
        <f t="shared" si="0"/>
        <v>480</v>
      </c>
      <c r="D23" s="335"/>
      <c r="E23" s="334"/>
      <c r="F23" s="300">
        <f>$F$11*B23</f>
        <v>2.0999999999999996</v>
      </c>
      <c r="G23" s="301"/>
      <c r="H23" s="182">
        <f>$G$11*H$2*H$3*$B23</f>
        <v>335.0675898071131</v>
      </c>
      <c r="I23" s="183">
        <f>$G$11*I$2*I$3*$B23</f>
        <v>267.6</v>
      </c>
      <c r="J23" s="184">
        <f>$G$11*J$2*J$3*$B23</f>
        <v>142.52866951130994</v>
      </c>
    </row>
    <row r="24" spans="2:10" ht="15" customHeight="1">
      <c r="B24" s="179">
        <v>8</v>
      </c>
      <c r="C24" s="333">
        <f t="shared" si="0"/>
        <v>640</v>
      </c>
      <c r="D24" s="335"/>
      <c r="E24" s="334"/>
      <c r="F24" s="300">
        <f>$F$11*B24</f>
        <v>2.8</v>
      </c>
      <c r="G24" s="301"/>
      <c r="H24" s="182">
        <f>$G$11*H$2*H$3*$B24</f>
        <v>446.7567864094841</v>
      </c>
      <c r="I24" s="183">
        <f>$G$11*I$2*I$3*$B24</f>
        <v>356.8</v>
      </c>
      <c r="J24" s="184">
        <f>$G$11*J$2*J$3*$B24</f>
        <v>190.03822601507994</v>
      </c>
    </row>
    <row r="25" spans="2:10" ht="15" customHeight="1">
      <c r="B25" s="179">
        <v>10</v>
      </c>
      <c r="C25" s="333">
        <f t="shared" si="0"/>
        <v>800</v>
      </c>
      <c r="D25" s="335"/>
      <c r="E25" s="334"/>
      <c r="F25" s="300">
        <f>$F$11*B25</f>
        <v>3.5</v>
      </c>
      <c r="G25" s="301"/>
      <c r="H25" s="182">
        <f>$G$11*H$2*H$3*$B25</f>
        <v>558.4459830118551</v>
      </c>
      <c r="I25" s="183">
        <f>$G$11*I$2*I$3*$B25</f>
        <v>446</v>
      </c>
      <c r="J25" s="184">
        <f>$G$11*J$2*J$3*$B25</f>
        <v>237.54778251884994</v>
      </c>
    </row>
    <row r="26" spans="2:10" ht="15" customHeight="1">
      <c r="B26" s="179">
        <v>12</v>
      </c>
      <c r="C26" s="333">
        <f t="shared" si="0"/>
        <v>960</v>
      </c>
      <c r="D26" s="335"/>
      <c r="E26" s="334"/>
      <c r="F26" s="300">
        <f>$F$11*B26</f>
        <v>4.199999999999999</v>
      </c>
      <c r="G26" s="301"/>
      <c r="H26" s="182">
        <f>$G$11*H$2*H$3*$B26</f>
        <v>670.1351796142262</v>
      </c>
      <c r="I26" s="183">
        <f>$G$11*I$2*I$3*$B26</f>
        <v>535.2</v>
      </c>
      <c r="J26" s="184">
        <f>$G$11*J$2*J$3*$B26</f>
        <v>285.0573390226199</v>
      </c>
    </row>
    <row r="27" spans="2:10" ht="15" customHeight="1">
      <c r="B27" s="179">
        <v>14</v>
      </c>
      <c r="C27" s="333">
        <f t="shared" si="0"/>
        <v>1120</v>
      </c>
      <c r="D27" s="335"/>
      <c r="E27" s="334"/>
      <c r="F27" s="300">
        <f>$F$11*B27</f>
        <v>4.8999999999999995</v>
      </c>
      <c r="G27" s="301"/>
      <c r="H27" s="182">
        <f>$G$11*H$2*H$3*$B27</f>
        <v>781.8243762165972</v>
      </c>
      <c r="I27" s="183">
        <f>$G$11*I$2*I$3*$B27</f>
        <v>624.4</v>
      </c>
      <c r="J27" s="184">
        <f>$G$11*J$2*J$3*$B27</f>
        <v>332.5668955263899</v>
      </c>
    </row>
    <row r="28" spans="2:10" ht="15" customHeight="1">
      <c r="B28" s="179">
        <v>16</v>
      </c>
      <c r="C28" s="333">
        <f t="shared" si="0"/>
        <v>1280</v>
      </c>
      <c r="D28" s="335"/>
      <c r="E28" s="334"/>
      <c r="F28" s="300">
        <f>$F$11*B28</f>
        <v>5.6</v>
      </c>
      <c r="G28" s="301"/>
      <c r="H28" s="182">
        <f>$G$11*H$2*H$3*$B28</f>
        <v>893.5135728189682</v>
      </c>
      <c r="I28" s="183">
        <f>$G$11*I$2*I$3*$B28</f>
        <v>713.6</v>
      </c>
      <c r="J28" s="184">
        <f>$G$11*J$2*J$3*$B28</f>
        <v>380.0764520301599</v>
      </c>
    </row>
    <row r="29" spans="2:10" ht="15" customHeight="1">
      <c r="B29" s="179">
        <v>18</v>
      </c>
      <c r="C29" s="333">
        <f t="shared" si="0"/>
        <v>1440</v>
      </c>
      <c r="D29" s="335"/>
      <c r="E29" s="334"/>
      <c r="F29" s="300">
        <f>$F$11*B29</f>
        <v>6.3</v>
      </c>
      <c r="G29" s="301"/>
      <c r="H29" s="182">
        <f>$G$11*H$2*H$3*$B29</f>
        <v>1005.2027694213392</v>
      </c>
      <c r="I29" s="183">
        <f>$G$11*I$2*I$3*$B29</f>
        <v>802.8000000000001</v>
      </c>
      <c r="J29" s="184">
        <f>$G$11*J$2*J$3*$B29</f>
        <v>427.5860085339299</v>
      </c>
    </row>
    <row r="30" spans="2:10" ht="15" customHeight="1">
      <c r="B30" s="179">
        <v>20</v>
      </c>
      <c r="C30" s="333">
        <f t="shared" si="0"/>
        <v>1600</v>
      </c>
      <c r="D30" s="335"/>
      <c r="E30" s="334"/>
      <c r="F30" s="300">
        <f>$F$11*B30</f>
        <v>7</v>
      </c>
      <c r="G30" s="301"/>
      <c r="H30" s="182">
        <f>$G$11*H$2*H$3*$B30</f>
        <v>1116.8919660237102</v>
      </c>
      <c r="I30" s="183">
        <f>$G$11*I$2*I$3*$B30</f>
        <v>892</v>
      </c>
      <c r="J30" s="184">
        <f>$G$11*J$2*J$3*$B30</f>
        <v>475.0955650376999</v>
      </c>
    </row>
    <row r="31" spans="2:10" ht="15" customHeight="1">
      <c r="B31" s="287">
        <v>22</v>
      </c>
      <c r="C31" s="336">
        <f t="shared" si="0"/>
        <v>1760</v>
      </c>
      <c r="D31" s="337"/>
      <c r="E31" s="338"/>
      <c r="F31" s="302">
        <f>$F$11*B31</f>
        <v>7.699999999999999</v>
      </c>
      <c r="G31" s="303"/>
      <c r="H31" s="339">
        <f>$G$11*H$2*H$3*$B31</f>
        <v>1228.5811626260813</v>
      </c>
      <c r="I31" s="340">
        <f>$G$11*I$2*I$3*$B31</f>
        <v>981.2</v>
      </c>
      <c r="J31" s="341">
        <f>$G$11*J$2*J$3*$B31</f>
        <v>522.6051215414699</v>
      </c>
    </row>
    <row r="32" spans="2:10" ht="15" customHeight="1">
      <c r="B32" s="161"/>
      <c r="C32" s="161"/>
      <c r="D32" s="68"/>
      <c r="E32" s="68"/>
      <c r="F32" s="68"/>
      <c r="G32" s="162"/>
      <c r="H32" s="162"/>
      <c r="I32" s="162"/>
      <c r="J32" s="162"/>
    </row>
    <row r="33" ht="15" customHeight="1">
      <c r="B33" s="168"/>
    </row>
    <row r="34" spans="1:10" ht="9.75">
      <c r="A34" s="308"/>
      <c r="B34" s="308"/>
      <c r="C34" s="308"/>
      <c r="D34" s="308"/>
      <c r="E34" s="308"/>
      <c r="F34" s="308"/>
      <c r="G34" s="308"/>
      <c r="H34" s="308"/>
      <c r="I34" s="308"/>
      <c r="J34" s="308"/>
    </row>
    <row r="35" ht="9.75">
      <c r="A35" s="177"/>
    </row>
    <row r="36" ht="9.75">
      <c r="A36" s="177"/>
    </row>
    <row r="37" ht="9.75">
      <c r="A37" s="177"/>
    </row>
    <row r="38" ht="9.75">
      <c r="A38" s="177"/>
    </row>
    <row r="39" ht="9.75">
      <c r="A39" s="177"/>
    </row>
    <row r="40" ht="9.75">
      <c r="A40" s="177"/>
    </row>
  </sheetData>
  <sheetProtection/>
  <mergeCells count="25">
    <mergeCell ref="F22:G22"/>
    <mergeCell ref="F29:G29"/>
    <mergeCell ref="F30:G30"/>
    <mergeCell ref="F31:G31"/>
    <mergeCell ref="F23:G23"/>
    <mergeCell ref="F24:G24"/>
    <mergeCell ref="F25:G25"/>
    <mergeCell ref="F26:G26"/>
    <mergeCell ref="F27:G27"/>
    <mergeCell ref="F28:G28"/>
    <mergeCell ref="F20:G20"/>
    <mergeCell ref="F21:G21"/>
    <mergeCell ref="C28:E28"/>
    <mergeCell ref="C29:E29"/>
    <mergeCell ref="C30:E30"/>
    <mergeCell ref="C31:E31"/>
    <mergeCell ref="A34:J34"/>
    <mergeCell ref="C20:E20"/>
    <mergeCell ref="C21:E21"/>
    <mergeCell ref="C24:E24"/>
    <mergeCell ref="C25:E25"/>
    <mergeCell ref="C26:E26"/>
    <mergeCell ref="C27:E27"/>
    <mergeCell ref="C22:E22"/>
    <mergeCell ref="C23:E23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I41"/>
  <sheetViews>
    <sheetView zoomScalePageLayoutView="0" workbookViewId="0" topLeftCell="A13">
      <selection activeCell="K18" sqref="K18"/>
    </sheetView>
  </sheetViews>
  <sheetFormatPr defaultColWidth="9.25390625" defaultRowHeight="12.75"/>
  <cols>
    <col min="1" max="1" width="9.00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50390625" style="70" customWidth="1"/>
    <col min="10" max="10" width="8.25390625" style="70" customWidth="1"/>
    <col min="11" max="11" width="10.25390625" style="70" customWidth="1"/>
    <col min="12" max="12" width="5.25390625" style="70" customWidth="1"/>
    <col min="13" max="13" width="4.50390625" style="70" customWidth="1"/>
    <col min="14" max="14" width="8.75390625" style="70" hidden="1" customWidth="1"/>
    <col min="15" max="15" width="5.25390625" style="70" hidden="1" customWidth="1"/>
    <col min="16" max="59" width="5.25390625" style="70" customWidth="1"/>
    <col min="60" max="16384" width="9.25390625" style="70" customWidth="1"/>
  </cols>
  <sheetData>
    <row r="6" spans="2:3" ht="30.75" customHeight="1">
      <c r="B6" s="78" t="s">
        <v>135</v>
      </c>
      <c r="C6" s="70"/>
    </row>
    <row r="7" spans="2:3" ht="12.75" customHeight="1">
      <c r="B7" s="70"/>
      <c r="C7" s="70"/>
    </row>
    <row r="8" spans="10:11" s="25" customFormat="1" ht="12.75" customHeight="1">
      <c r="J8" s="203" t="s">
        <v>59</v>
      </c>
      <c r="K8" s="241" t="s">
        <v>60</v>
      </c>
    </row>
    <row r="9" spans="3:11" s="25" customFormat="1" ht="12.75" customHeight="1">
      <c r="C9" s="24"/>
      <c r="E9" s="26"/>
      <c r="J9" s="204" t="s">
        <v>63</v>
      </c>
      <c r="K9" s="242" t="s">
        <v>64</v>
      </c>
    </row>
    <row r="10" spans="3:11" s="25" customFormat="1" ht="12.75" customHeight="1">
      <c r="C10" s="24"/>
      <c r="E10" s="26"/>
      <c r="F10" s="243"/>
      <c r="G10" s="244"/>
      <c r="H10" s="245" t="s">
        <v>65</v>
      </c>
      <c r="I10" s="246" t="s">
        <v>136</v>
      </c>
      <c r="J10" s="247">
        <v>75</v>
      </c>
      <c r="K10" s="248">
        <v>55</v>
      </c>
    </row>
    <row r="11" spans="3:11" s="25" customFormat="1" ht="12.75" customHeight="1">
      <c r="C11" s="24"/>
      <c r="E11" s="26"/>
      <c r="F11" s="249"/>
      <c r="G11" s="250"/>
      <c r="H11" s="251" t="s">
        <v>67</v>
      </c>
      <c r="I11" s="114" t="s">
        <v>137</v>
      </c>
      <c r="J11" s="252">
        <v>65</v>
      </c>
      <c r="K11" s="253">
        <v>45</v>
      </c>
    </row>
    <row r="12" spans="3:11" s="25" customFormat="1" ht="12.75" customHeight="1">
      <c r="C12" s="24"/>
      <c r="E12" s="26"/>
      <c r="F12" s="249"/>
      <c r="G12" s="250"/>
      <c r="H12" s="251" t="s">
        <v>69</v>
      </c>
      <c r="I12" s="114" t="s">
        <v>138</v>
      </c>
      <c r="J12" s="252">
        <v>20</v>
      </c>
      <c r="K12" s="254">
        <v>20</v>
      </c>
    </row>
    <row r="13" spans="2:11" s="25" customFormat="1" ht="12.75" customHeight="1">
      <c r="B13" s="79" t="s">
        <v>139</v>
      </c>
      <c r="C13" s="24"/>
      <c r="E13" s="26"/>
      <c r="F13" s="255"/>
      <c r="G13" s="256"/>
      <c r="H13" s="257" t="s">
        <v>71</v>
      </c>
      <c r="I13" s="258" t="s">
        <v>140</v>
      </c>
      <c r="J13" s="259">
        <v>50</v>
      </c>
      <c r="K13" s="260">
        <v>30</v>
      </c>
    </row>
    <row r="14" spans="2:11" s="25" customFormat="1" ht="7.5" customHeight="1">
      <c r="B14" s="79"/>
      <c r="C14" s="24"/>
      <c r="E14" s="26"/>
      <c r="F14" s="27"/>
      <c r="G14" s="111"/>
      <c r="H14" s="112"/>
      <c r="I14" s="261"/>
      <c r="J14" s="24"/>
      <c r="K14" s="262"/>
    </row>
    <row r="15" spans="2:11" ht="15" customHeight="1">
      <c r="B15" s="263" t="s">
        <v>18</v>
      </c>
      <c r="C15" s="264" t="s">
        <v>141</v>
      </c>
      <c r="D15" s="264" t="s">
        <v>17</v>
      </c>
      <c r="E15" s="265" t="s">
        <v>20</v>
      </c>
      <c r="F15" s="264" t="s">
        <v>21</v>
      </c>
      <c r="G15" s="264" t="s">
        <v>22</v>
      </c>
      <c r="H15" s="264" t="s">
        <v>23</v>
      </c>
      <c r="I15" s="264"/>
      <c r="J15" s="265" t="s">
        <v>24</v>
      </c>
      <c r="K15" s="266" t="s">
        <v>24</v>
      </c>
    </row>
    <row r="16" spans="2:15" s="81" customFormat="1" ht="15" customHeight="1">
      <c r="B16" s="267" t="s">
        <v>26</v>
      </c>
      <c r="C16" s="268" t="s">
        <v>27</v>
      </c>
      <c r="D16" s="269" t="s">
        <v>25</v>
      </c>
      <c r="E16" s="268" t="s">
        <v>28</v>
      </c>
      <c r="F16" s="268" t="s">
        <v>142</v>
      </c>
      <c r="G16" s="268" t="s">
        <v>30</v>
      </c>
      <c r="H16" s="268" t="s">
        <v>31</v>
      </c>
      <c r="I16" s="268" t="s">
        <v>33</v>
      </c>
      <c r="J16" s="268" t="s">
        <v>32</v>
      </c>
      <c r="K16" s="270" t="s">
        <v>32</v>
      </c>
      <c r="O16" s="25">
        <v>1</v>
      </c>
    </row>
    <row r="17" spans="2:15" s="81" customFormat="1" ht="15" customHeight="1">
      <c r="B17" s="271" t="s">
        <v>34</v>
      </c>
      <c r="C17" s="187" t="s">
        <v>34</v>
      </c>
      <c r="D17" s="239" t="s">
        <v>34</v>
      </c>
      <c r="E17" s="187" t="s">
        <v>34</v>
      </c>
      <c r="F17" s="187" t="s">
        <v>35</v>
      </c>
      <c r="G17" s="187" t="s">
        <v>36</v>
      </c>
      <c r="H17" s="187" t="s">
        <v>58</v>
      </c>
      <c r="I17" s="272" t="s">
        <v>25</v>
      </c>
      <c r="J17" s="187" t="s">
        <v>38</v>
      </c>
      <c r="K17" s="273" t="s">
        <v>38</v>
      </c>
      <c r="N17" s="81" t="s">
        <v>53</v>
      </c>
      <c r="O17" s="81" t="s">
        <v>55</v>
      </c>
    </row>
    <row r="18" spans="2:15" s="25" customFormat="1" ht="15" customHeight="1">
      <c r="B18" s="296">
        <v>858</v>
      </c>
      <c r="C18" s="240">
        <v>478</v>
      </c>
      <c r="D18" s="153">
        <v>450</v>
      </c>
      <c r="E18" s="240">
        <v>26</v>
      </c>
      <c r="F18" s="274">
        <v>3.2</v>
      </c>
      <c r="G18" s="274">
        <v>2.7</v>
      </c>
      <c r="H18" s="275"/>
      <c r="I18" s="276">
        <v>1.2443</v>
      </c>
      <c r="J18" s="277">
        <v>370</v>
      </c>
      <c r="K18" s="278">
        <f>$J18*N18*O18</f>
        <v>195.95453773343272</v>
      </c>
      <c r="M18" s="70"/>
      <c r="N18" s="25">
        <f aca="true" t="shared" si="0" ref="N18:N33">SERIESSUM(($K$13/50),$I18,0,1)</f>
        <v>0.5296068587390074</v>
      </c>
      <c r="O18" s="25">
        <v>1</v>
      </c>
    </row>
    <row r="19" spans="2:15" s="25" customFormat="1" ht="15" customHeight="1">
      <c r="B19" s="297"/>
      <c r="C19" s="46">
        <v>528</v>
      </c>
      <c r="D19" s="87">
        <v>500</v>
      </c>
      <c r="E19" s="240">
        <v>26</v>
      </c>
      <c r="F19" s="50">
        <v>3.4</v>
      </c>
      <c r="G19" s="50">
        <v>2.9</v>
      </c>
      <c r="H19" s="88"/>
      <c r="I19" s="279">
        <v>1.2468</v>
      </c>
      <c r="J19" s="277">
        <v>399</v>
      </c>
      <c r="K19" s="280">
        <f aca="true" t="shared" si="1" ref="K19:K33">$J19*N$18*O$16</f>
        <v>211.31313663686393</v>
      </c>
      <c r="N19" s="25">
        <f t="shared" si="0"/>
        <v>0.5289309485362672</v>
      </c>
      <c r="O19" s="25">
        <v>1</v>
      </c>
    </row>
    <row r="20" spans="2:11" s="25" customFormat="1" ht="15" customHeight="1">
      <c r="B20" s="297"/>
      <c r="C20" s="46">
        <v>578</v>
      </c>
      <c r="D20" s="87">
        <v>550</v>
      </c>
      <c r="E20" s="240">
        <v>26</v>
      </c>
      <c r="F20" s="50">
        <v>3.6</v>
      </c>
      <c r="G20" s="50">
        <v>3.2</v>
      </c>
      <c r="H20" s="88"/>
      <c r="I20" s="279">
        <v>1.2492</v>
      </c>
      <c r="J20" s="277">
        <v>428</v>
      </c>
      <c r="K20" s="280">
        <f t="shared" si="1"/>
        <v>226.67173554029515</v>
      </c>
    </row>
    <row r="21" spans="2:15" s="25" customFormat="1" ht="15" customHeight="1">
      <c r="B21" s="297"/>
      <c r="C21" s="46">
        <v>628</v>
      </c>
      <c r="D21" s="87">
        <v>600</v>
      </c>
      <c r="E21" s="240">
        <v>26</v>
      </c>
      <c r="F21" s="50">
        <v>3.7</v>
      </c>
      <c r="G21" s="50">
        <v>3.4</v>
      </c>
      <c r="H21" s="88"/>
      <c r="I21" s="279">
        <v>1.2517</v>
      </c>
      <c r="J21" s="89">
        <v>457</v>
      </c>
      <c r="K21" s="280">
        <f t="shared" si="1"/>
        <v>242.03033444372636</v>
      </c>
      <c r="N21" s="25">
        <f t="shared" si="0"/>
        <v>0.5276086658331528</v>
      </c>
      <c r="O21" s="25">
        <v>1</v>
      </c>
    </row>
    <row r="22" spans="2:15" ht="15" customHeight="1">
      <c r="B22" s="298">
        <v>1152</v>
      </c>
      <c r="C22" s="240">
        <v>478</v>
      </c>
      <c r="D22" s="153">
        <v>450</v>
      </c>
      <c r="E22" s="240">
        <v>26</v>
      </c>
      <c r="F22" s="50">
        <v>4.5</v>
      </c>
      <c r="G22" s="50">
        <v>3.8</v>
      </c>
      <c r="H22" s="88"/>
      <c r="I22" s="279">
        <v>1.2479</v>
      </c>
      <c r="J22" s="89">
        <v>502</v>
      </c>
      <c r="K22" s="280">
        <f t="shared" si="1"/>
        <v>265.8626430869817</v>
      </c>
      <c r="N22" s="25">
        <f t="shared" si="0"/>
        <v>0.5286338213932854</v>
      </c>
      <c r="O22" s="25">
        <v>1</v>
      </c>
    </row>
    <row r="23" spans="2:15" ht="15" customHeight="1">
      <c r="B23" s="297"/>
      <c r="C23" s="46">
        <v>528</v>
      </c>
      <c r="D23" s="87">
        <v>500</v>
      </c>
      <c r="E23" s="240">
        <v>26</v>
      </c>
      <c r="F23" s="50">
        <v>4.7</v>
      </c>
      <c r="G23" s="50">
        <v>4.1</v>
      </c>
      <c r="H23" s="88"/>
      <c r="I23" s="279">
        <v>1.2487</v>
      </c>
      <c r="J23" s="89">
        <v>544</v>
      </c>
      <c r="K23" s="280">
        <f t="shared" si="1"/>
        <v>288.10613115402003</v>
      </c>
      <c r="N23" s="25">
        <f t="shared" si="0"/>
        <v>0.5284178337678511</v>
      </c>
      <c r="O23" s="25">
        <v>1</v>
      </c>
    </row>
    <row r="24" spans="2:15" ht="15" customHeight="1">
      <c r="B24" s="297"/>
      <c r="C24" s="46">
        <v>578</v>
      </c>
      <c r="D24" s="87">
        <v>550</v>
      </c>
      <c r="E24" s="240">
        <v>26</v>
      </c>
      <c r="F24" s="50">
        <v>4.9</v>
      </c>
      <c r="G24" s="50">
        <v>4.5</v>
      </c>
      <c r="H24" s="88"/>
      <c r="I24" s="279">
        <v>1.2495</v>
      </c>
      <c r="J24" s="89">
        <v>587</v>
      </c>
      <c r="K24" s="280">
        <f t="shared" si="1"/>
        <v>310.8792260797973</v>
      </c>
      <c r="N24" s="25">
        <f t="shared" si="0"/>
        <v>0.5282019343899946</v>
      </c>
      <c r="O24" s="25"/>
    </row>
    <row r="25" spans="2:15" ht="15" customHeight="1">
      <c r="B25" s="297"/>
      <c r="C25" s="46">
        <v>628</v>
      </c>
      <c r="D25" s="87">
        <v>600</v>
      </c>
      <c r="E25" s="240">
        <v>26</v>
      </c>
      <c r="F25" s="50">
        <v>5.1</v>
      </c>
      <c r="G25" s="50">
        <v>4.9</v>
      </c>
      <c r="H25" s="88"/>
      <c r="I25" s="279">
        <v>1.2502</v>
      </c>
      <c r="J25" s="89">
        <v>630</v>
      </c>
      <c r="K25" s="280">
        <f t="shared" si="1"/>
        <v>333.65232100557466</v>
      </c>
      <c r="N25" s="25">
        <f t="shared" si="0"/>
        <v>0.5280130947966164</v>
      </c>
      <c r="O25" s="25">
        <v>1</v>
      </c>
    </row>
    <row r="26" spans="2:28" s="25" customFormat="1" ht="15" customHeight="1">
      <c r="B26" s="298">
        <v>1488</v>
      </c>
      <c r="C26" s="240">
        <v>478</v>
      </c>
      <c r="D26" s="153">
        <v>450</v>
      </c>
      <c r="E26" s="240">
        <v>26</v>
      </c>
      <c r="F26" s="50">
        <v>5.7</v>
      </c>
      <c r="G26" s="50">
        <v>4.8</v>
      </c>
      <c r="H26" s="88"/>
      <c r="I26" s="279">
        <v>1.252</v>
      </c>
      <c r="J26" s="89">
        <v>658</v>
      </c>
      <c r="K26" s="280">
        <f t="shared" si="1"/>
        <v>348.48131305026686</v>
      </c>
      <c r="L26" s="81"/>
      <c r="M26" s="81"/>
      <c r="N26" s="25">
        <f t="shared" si="0"/>
        <v>0.5275278172204939</v>
      </c>
      <c r="O26" s="25">
        <v>1</v>
      </c>
      <c r="P26" s="81"/>
      <c r="Q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2:28" ht="15" customHeight="1">
      <c r="B27" s="297"/>
      <c r="C27" s="46">
        <v>528</v>
      </c>
      <c r="D27" s="87">
        <v>500</v>
      </c>
      <c r="E27" s="240">
        <v>26</v>
      </c>
      <c r="F27" s="50">
        <v>5.9</v>
      </c>
      <c r="G27" s="50">
        <v>5.2</v>
      </c>
      <c r="H27" s="88"/>
      <c r="I27" s="279">
        <v>1.2509</v>
      </c>
      <c r="J27" s="89">
        <v>717</v>
      </c>
      <c r="K27" s="280">
        <f t="shared" si="1"/>
        <v>379.7281177158683</v>
      </c>
      <c r="L27" s="25"/>
      <c r="M27" s="25"/>
      <c r="N27" s="25">
        <f t="shared" si="0"/>
        <v>0.5278243227160392</v>
      </c>
      <c r="O27" s="25">
        <v>1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2:28" ht="15" customHeight="1">
      <c r="B28" s="297"/>
      <c r="C28" s="46">
        <v>578</v>
      </c>
      <c r="D28" s="87">
        <v>550</v>
      </c>
      <c r="E28" s="240">
        <v>26</v>
      </c>
      <c r="F28" s="50">
        <v>6.3</v>
      </c>
      <c r="G28" s="50">
        <v>5.7</v>
      </c>
      <c r="H28" s="88"/>
      <c r="I28" s="279">
        <v>1.2509</v>
      </c>
      <c r="J28" s="89">
        <v>776</v>
      </c>
      <c r="K28" s="280">
        <f t="shared" si="1"/>
        <v>410.9749223814697</v>
      </c>
      <c r="L28" s="25"/>
      <c r="M28" s="25"/>
      <c r="N28" s="25">
        <f t="shared" si="0"/>
        <v>0.5278243227160392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2:28" s="100" customFormat="1" ht="15" customHeight="1">
      <c r="B29" s="297"/>
      <c r="C29" s="46">
        <v>628</v>
      </c>
      <c r="D29" s="87">
        <v>600</v>
      </c>
      <c r="E29" s="240">
        <v>26</v>
      </c>
      <c r="F29" s="50">
        <v>6.5</v>
      </c>
      <c r="G29" s="50">
        <v>6.1</v>
      </c>
      <c r="H29" s="88"/>
      <c r="I29" s="279">
        <v>1.2486</v>
      </c>
      <c r="J29" s="89">
        <v>835</v>
      </c>
      <c r="K29" s="280">
        <f t="shared" si="1"/>
        <v>442.22172704707117</v>
      </c>
      <c r="L29" s="70"/>
      <c r="M29" s="70"/>
      <c r="N29" s="25">
        <f t="shared" si="0"/>
        <v>0.5284448273942514</v>
      </c>
      <c r="O29" s="25">
        <v>1</v>
      </c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2:15" s="25" customFormat="1" ht="15" customHeight="1">
      <c r="B30" s="298">
        <v>1740</v>
      </c>
      <c r="C30" s="240">
        <v>478</v>
      </c>
      <c r="D30" s="153">
        <v>450</v>
      </c>
      <c r="E30" s="240">
        <v>26</v>
      </c>
      <c r="F30" s="50">
        <v>6.7</v>
      </c>
      <c r="G30" s="50">
        <v>5.7</v>
      </c>
      <c r="H30" s="88"/>
      <c r="I30" s="279">
        <v>1.2406</v>
      </c>
      <c r="J30" s="89">
        <v>778</v>
      </c>
      <c r="K30" s="280">
        <f t="shared" si="1"/>
        <v>412.0341360989477</v>
      </c>
      <c r="N30" s="25">
        <f t="shared" si="0"/>
        <v>0.5306087912841265</v>
      </c>
      <c r="O30" s="25">
        <v>1</v>
      </c>
    </row>
    <row r="31" spans="2:14" s="25" customFormat="1" ht="15" customHeight="1">
      <c r="B31" s="298"/>
      <c r="C31" s="46">
        <v>528</v>
      </c>
      <c r="D31" s="87">
        <v>500</v>
      </c>
      <c r="E31" s="240">
        <v>26</v>
      </c>
      <c r="F31" s="50">
        <v>7</v>
      </c>
      <c r="G31" s="50">
        <v>6.3</v>
      </c>
      <c r="H31" s="88"/>
      <c r="I31" s="279">
        <v>1.2408</v>
      </c>
      <c r="J31" s="89">
        <v>850</v>
      </c>
      <c r="K31" s="280">
        <f t="shared" si="1"/>
        <v>450.16582992815626</v>
      </c>
      <c r="N31" s="25">
        <f t="shared" si="0"/>
        <v>0.5305545843398466</v>
      </c>
    </row>
    <row r="32" spans="2:28" s="25" customFormat="1" ht="15" customHeight="1">
      <c r="B32" s="297"/>
      <c r="C32" s="46">
        <v>578</v>
      </c>
      <c r="D32" s="87">
        <v>550</v>
      </c>
      <c r="E32" s="240">
        <v>26</v>
      </c>
      <c r="F32" s="50">
        <v>7.3</v>
      </c>
      <c r="G32" s="50">
        <v>6.8</v>
      </c>
      <c r="H32" s="88"/>
      <c r="I32" s="279">
        <v>1.241</v>
      </c>
      <c r="J32" s="89">
        <v>922</v>
      </c>
      <c r="K32" s="280">
        <f t="shared" si="1"/>
        <v>488.2975237573648</v>
      </c>
      <c r="L32" s="70"/>
      <c r="M32" s="70"/>
      <c r="N32" s="25">
        <f t="shared" si="0"/>
        <v>0.530500382933343</v>
      </c>
      <c r="O32" s="25">
        <v>1</v>
      </c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2:28" s="25" customFormat="1" ht="15" customHeight="1">
      <c r="B33" s="297"/>
      <c r="C33" s="46">
        <v>628</v>
      </c>
      <c r="D33" s="87">
        <v>600</v>
      </c>
      <c r="E33" s="240">
        <v>26</v>
      </c>
      <c r="F33" s="50">
        <v>7.5</v>
      </c>
      <c r="G33" s="50">
        <v>7.5</v>
      </c>
      <c r="H33" s="88"/>
      <c r="I33" s="279">
        <v>1.2412</v>
      </c>
      <c r="J33" s="89">
        <v>994</v>
      </c>
      <c r="K33" s="280">
        <f t="shared" si="1"/>
        <v>526.4292175865734</v>
      </c>
      <c r="L33" s="70"/>
      <c r="M33" s="70"/>
      <c r="N33" s="25">
        <f t="shared" si="0"/>
        <v>0.5304461870640499</v>
      </c>
      <c r="O33" s="25">
        <v>1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2:28" s="25" customFormat="1" ht="15" customHeight="1">
      <c r="B34" s="207"/>
      <c r="C34" s="208"/>
      <c r="D34" s="95"/>
      <c r="E34" s="95"/>
      <c r="F34" s="95"/>
      <c r="G34" s="95"/>
      <c r="H34" s="95"/>
      <c r="J34" s="96"/>
      <c r="K34" s="20"/>
      <c r="L34" s="20"/>
      <c r="M34" s="20"/>
      <c r="N34" s="25" t="e">
        <f>SERIESSUM(($K$13/50),#REF!,0,1)</f>
        <v>#REF!</v>
      </c>
      <c r="O34" s="25">
        <v>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2:30" s="25" customFormat="1" ht="15" customHeight="1">
      <c r="B35" s="281" t="s">
        <v>143</v>
      </c>
      <c r="C35" s="282"/>
      <c r="D35" s="68"/>
      <c r="E35" s="68"/>
      <c r="G35" s="162"/>
      <c r="H35" s="162"/>
      <c r="I35" s="162"/>
      <c r="J35" s="162"/>
      <c r="K35" s="70"/>
      <c r="L35" s="238"/>
      <c r="M35" s="238"/>
      <c r="N35" s="25" t="e">
        <f>SERIESSUM(($K$13/50),#REF!,0,1)</f>
        <v>#REF!</v>
      </c>
      <c r="O35" s="25">
        <v>1</v>
      </c>
      <c r="P35" s="238"/>
      <c r="Q35" s="238"/>
      <c r="R35" s="20"/>
      <c r="S35" s="20"/>
      <c r="T35" s="238"/>
      <c r="U35" s="238"/>
      <c r="V35" s="238"/>
      <c r="W35" s="238"/>
      <c r="X35" s="238"/>
      <c r="Y35" s="238"/>
      <c r="Z35" s="238"/>
      <c r="AA35" s="238"/>
      <c r="AB35" s="20"/>
      <c r="AC35" s="20"/>
      <c r="AD35" s="70"/>
    </row>
    <row r="36" spans="1:32" s="81" customFormat="1" ht="15" customHeight="1">
      <c r="A36" s="25"/>
      <c r="B36" s="283" t="s">
        <v>144</v>
      </c>
      <c r="C36" s="72"/>
      <c r="D36" s="70"/>
      <c r="E36" s="70"/>
      <c r="G36" s="70"/>
      <c r="H36" s="70"/>
      <c r="I36" s="70"/>
      <c r="J36" s="70"/>
      <c r="K36" s="70"/>
      <c r="L36" s="238"/>
      <c r="M36" s="238"/>
      <c r="N36" s="25" t="e">
        <f>SERIESSUM(($K$13/50),#REF!,0,1)</f>
        <v>#REF!</v>
      </c>
      <c r="O36" s="25">
        <v>1</v>
      </c>
      <c r="P36" s="238"/>
      <c r="Q36" s="238"/>
      <c r="R36" s="238"/>
      <c r="S36" s="238"/>
      <c r="T36" s="238"/>
      <c r="U36" s="238"/>
      <c r="V36" s="238"/>
      <c r="W36" s="238"/>
      <c r="X36" s="141"/>
      <c r="Y36" s="141"/>
      <c r="Z36" s="141"/>
      <c r="AA36" s="141"/>
      <c r="AB36" s="141"/>
      <c r="AC36" s="141"/>
      <c r="AD36" s="141"/>
      <c r="AE36" s="141"/>
      <c r="AF36" s="141"/>
    </row>
    <row r="37" spans="2:29" ht="15" customHeight="1">
      <c r="B37" s="284" t="s">
        <v>145</v>
      </c>
      <c r="L37" s="237"/>
      <c r="M37" s="237"/>
      <c r="N37" s="237"/>
      <c r="O37" s="237"/>
      <c r="P37" s="237"/>
      <c r="Q37" s="237"/>
      <c r="R37" s="20"/>
      <c r="S37" s="20"/>
      <c r="T37" s="237"/>
      <c r="U37" s="237"/>
      <c r="V37" s="237"/>
      <c r="W37" s="237"/>
      <c r="X37" s="237"/>
      <c r="Y37" s="237"/>
      <c r="Z37" s="237"/>
      <c r="AA37" s="237"/>
      <c r="AB37" s="20"/>
      <c r="AC37" s="20"/>
    </row>
    <row r="38" spans="1:35" ht="9" customHeight="1">
      <c r="A38" s="169"/>
      <c r="B38" s="283" t="s">
        <v>146</v>
      </c>
      <c r="G38" s="76"/>
      <c r="H38" s="25"/>
      <c r="I38" s="25"/>
      <c r="J38" s="25"/>
      <c r="AD38" s="299"/>
      <c r="AE38" s="299"/>
      <c r="AF38" s="299"/>
      <c r="AG38" s="299"/>
      <c r="AH38" s="176"/>
      <c r="AI38" s="176"/>
    </row>
    <row r="39" ht="9.75">
      <c r="B39" s="283" t="s">
        <v>147</v>
      </c>
    </row>
    <row r="40" ht="9.75">
      <c r="B40" s="283" t="s">
        <v>148</v>
      </c>
    </row>
    <row r="41" ht="9.75">
      <c r="B41" s="285" t="s">
        <v>149</v>
      </c>
    </row>
  </sheetData>
  <sheetProtection/>
  <mergeCells count="5">
    <mergeCell ref="B18:B21"/>
    <mergeCell ref="B22:B25"/>
    <mergeCell ref="B26:B29"/>
    <mergeCell ref="B30:B33"/>
    <mergeCell ref="AD38:AG38"/>
  </mergeCells>
  <hyperlinks>
    <hyperlink ref="B35" r:id="rId1" display="http://www.lipovica.cz/cool"/>
  </hyperlinks>
  <printOptions/>
  <pageMargins left="0.7" right="0.7" top="0.787401575" bottom="0.7874015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J11" sqref="J11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1.2652244088304885</v>
      </c>
      <c r="I2" s="70">
        <f>SERIESSUM((I19/50),$J$11,0,1)</f>
        <v>1</v>
      </c>
      <c r="J2" s="70">
        <f>SERIESSUM((J19/50),$J$11,0,1)</f>
        <v>0.5173072420579521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/>
    </row>
    <row r="6" spans="2:5" s="25" customFormat="1" ht="22.5" customHeight="1">
      <c r="B6" s="78" t="s">
        <v>128</v>
      </c>
      <c r="C6" s="24"/>
      <c r="E6" s="26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0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86">
        <v>350</v>
      </c>
      <c r="C11" s="87">
        <v>429</v>
      </c>
      <c r="D11" s="87">
        <v>80</v>
      </c>
      <c r="E11" s="87">
        <v>80</v>
      </c>
      <c r="F11" s="88">
        <v>1.02</v>
      </c>
      <c r="G11" s="88">
        <v>0.28</v>
      </c>
      <c r="H11" s="88">
        <v>0.35</v>
      </c>
      <c r="I11" s="89">
        <v>87.6</v>
      </c>
      <c r="J11" s="90">
        <v>1.2903</v>
      </c>
    </row>
    <row r="12" spans="2:10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</row>
    <row r="13" spans="2:10" s="25" customFormat="1" ht="15" customHeight="1">
      <c r="B13" s="207">
        <f>E11*C11*D11/1000000000</f>
        <v>0.0027456</v>
      </c>
      <c r="C13" s="208" t="s">
        <v>101</v>
      </c>
      <c r="D13" s="95"/>
      <c r="E13" s="95"/>
      <c r="F13" s="95"/>
      <c r="G13" s="95"/>
      <c r="H13" s="95"/>
      <c r="J13" s="96"/>
    </row>
    <row r="14" spans="2:1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</row>
    <row r="15" spans="2:10" s="25" customFormat="1" ht="15" customHeight="1">
      <c r="B15" s="101" t="s">
        <v>61</v>
      </c>
      <c r="C15" s="22"/>
      <c r="D15" s="22"/>
      <c r="E15" s="22"/>
      <c r="F15" s="22"/>
      <c r="H15" s="25" t="s">
        <v>62</v>
      </c>
      <c r="I15" s="204" t="s">
        <v>63</v>
      </c>
      <c r="J15" s="102" t="s">
        <v>64</v>
      </c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1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</row>
    <row r="18" spans="2:1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</row>
    <row r="19" spans="2:1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</row>
    <row r="20" spans="2:10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</row>
    <row r="21" spans="2:10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</row>
    <row r="22" spans="2:10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1.02</v>
      </c>
      <c r="F22" s="181">
        <f aca="true" t="shared" si="2" ref="F22:F37">$G$11*B22</f>
        <v>0.28</v>
      </c>
      <c r="G22" s="180">
        <f aca="true" t="shared" si="3" ref="G22:G37">$H$11*B22</f>
        <v>0.35</v>
      </c>
      <c r="H22" s="182">
        <f aca="true" t="shared" si="4" ref="H22:J37">$I$11*H$2*H$3*$B22</f>
        <v>110.83365821355078</v>
      </c>
      <c r="I22" s="183">
        <f t="shared" si="4"/>
        <v>87.6</v>
      </c>
      <c r="J22" s="184">
        <f t="shared" si="4"/>
        <v>45.3161144042766</v>
      </c>
    </row>
    <row r="23" spans="2:10" ht="15" customHeight="1">
      <c r="B23" s="179">
        <v>2</v>
      </c>
      <c r="C23" s="318">
        <f t="shared" si="0"/>
        <v>161</v>
      </c>
      <c r="D23" s="318"/>
      <c r="E23" s="180">
        <f t="shared" si="1"/>
        <v>2.04</v>
      </c>
      <c r="F23" s="181">
        <f t="shared" si="2"/>
        <v>0.56</v>
      </c>
      <c r="G23" s="180">
        <f t="shared" si="3"/>
        <v>0.7</v>
      </c>
      <c r="H23" s="182">
        <f t="shared" si="4"/>
        <v>221.66731642710155</v>
      </c>
      <c r="I23" s="183">
        <f t="shared" si="4"/>
        <v>175.2</v>
      </c>
      <c r="J23" s="184">
        <f t="shared" si="4"/>
        <v>90.6322288085532</v>
      </c>
    </row>
    <row r="24" spans="2:10" ht="15" customHeight="1">
      <c r="B24" s="179">
        <v>4</v>
      </c>
      <c r="C24" s="318">
        <f t="shared" si="0"/>
        <v>323</v>
      </c>
      <c r="D24" s="318"/>
      <c r="E24" s="180">
        <f t="shared" si="1"/>
        <v>4.08</v>
      </c>
      <c r="F24" s="181">
        <f t="shared" si="2"/>
        <v>1.12</v>
      </c>
      <c r="G24" s="180">
        <f t="shared" si="3"/>
        <v>1.4</v>
      </c>
      <c r="H24" s="182">
        <f t="shared" si="4"/>
        <v>443.3346328542031</v>
      </c>
      <c r="I24" s="183">
        <f t="shared" si="4"/>
        <v>350.4</v>
      </c>
      <c r="J24" s="184">
        <f t="shared" si="4"/>
        <v>181.2644576171064</v>
      </c>
    </row>
    <row r="25" spans="2:10" ht="15" customHeight="1">
      <c r="B25" s="179">
        <v>6</v>
      </c>
      <c r="C25" s="318">
        <f t="shared" si="0"/>
        <v>485</v>
      </c>
      <c r="D25" s="318"/>
      <c r="E25" s="180">
        <f t="shared" si="1"/>
        <v>6.12</v>
      </c>
      <c r="F25" s="181">
        <f t="shared" si="2"/>
        <v>1.6800000000000002</v>
      </c>
      <c r="G25" s="180">
        <f t="shared" si="3"/>
        <v>2.0999999999999996</v>
      </c>
      <c r="H25" s="182">
        <f t="shared" si="4"/>
        <v>665.0019492813046</v>
      </c>
      <c r="I25" s="183">
        <f t="shared" si="4"/>
        <v>525.5999999999999</v>
      </c>
      <c r="J25" s="184">
        <f t="shared" si="4"/>
        <v>271.8966864256596</v>
      </c>
    </row>
    <row r="26" spans="2:10" ht="15" customHeight="1">
      <c r="B26" s="179">
        <v>8</v>
      </c>
      <c r="C26" s="318">
        <f t="shared" si="0"/>
        <v>647</v>
      </c>
      <c r="D26" s="318"/>
      <c r="E26" s="180">
        <f t="shared" si="1"/>
        <v>8.16</v>
      </c>
      <c r="F26" s="181">
        <f t="shared" si="2"/>
        <v>2.24</v>
      </c>
      <c r="G26" s="180">
        <f t="shared" si="3"/>
        <v>2.8</v>
      </c>
      <c r="H26" s="182">
        <f t="shared" si="4"/>
        <v>886.6692657084062</v>
      </c>
      <c r="I26" s="183">
        <f t="shared" si="4"/>
        <v>700.8</v>
      </c>
      <c r="J26" s="184">
        <f t="shared" si="4"/>
        <v>362.5289152342128</v>
      </c>
    </row>
    <row r="27" spans="2:10" ht="15" customHeight="1">
      <c r="B27" s="179">
        <v>10</v>
      </c>
      <c r="C27" s="318">
        <f t="shared" si="0"/>
        <v>809</v>
      </c>
      <c r="D27" s="318"/>
      <c r="E27" s="180">
        <f t="shared" si="1"/>
        <v>10.2</v>
      </c>
      <c r="F27" s="181">
        <f t="shared" si="2"/>
        <v>2.8000000000000003</v>
      </c>
      <c r="G27" s="180">
        <f t="shared" si="3"/>
        <v>3.5</v>
      </c>
      <c r="H27" s="182">
        <f t="shared" si="4"/>
        <v>1108.3365821355078</v>
      </c>
      <c r="I27" s="183">
        <f t="shared" si="4"/>
        <v>876</v>
      </c>
      <c r="J27" s="184">
        <f t="shared" si="4"/>
        <v>453.16114404276595</v>
      </c>
    </row>
    <row r="28" spans="2:10" ht="15" customHeight="1">
      <c r="B28" s="179">
        <v>12</v>
      </c>
      <c r="C28" s="318">
        <f t="shared" si="0"/>
        <v>971</v>
      </c>
      <c r="D28" s="318"/>
      <c r="E28" s="180">
        <f t="shared" si="1"/>
        <v>12.24</v>
      </c>
      <c r="F28" s="181">
        <f t="shared" si="2"/>
        <v>3.3600000000000003</v>
      </c>
      <c r="G28" s="180">
        <f t="shared" si="3"/>
        <v>4.199999999999999</v>
      </c>
      <c r="H28" s="182">
        <f t="shared" si="4"/>
        <v>1330.0038985626093</v>
      </c>
      <c r="I28" s="183">
        <f t="shared" si="4"/>
        <v>1051.1999999999998</v>
      </c>
      <c r="J28" s="184">
        <f t="shared" si="4"/>
        <v>543.7933728513192</v>
      </c>
    </row>
    <row r="29" spans="2:10" ht="15" customHeight="1">
      <c r="B29" s="179">
        <v>14</v>
      </c>
      <c r="C29" s="318">
        <f t="shared" si="0"/>
        <v>1133</v>
      </c>
      <c r="D29" s="318"/>
      <c r="E29" s="180">
        <f t="shared" si="1"/>
        <v>14.280000000000001</v>
      </c>
      <c r="F29" s="181">
        <f t="shared" si="2"/>
        <v>3.9200000000000004</v>
      </c>
      <c r="G29" s="180">
        <f t="shared" si="3"/>
        <v>4.8999999999999995</v>
      </c>
      <c r="H29" s="182">
        <f t="shared" si="4"/>
        <v>1551.671214989711</v>
      </c>
      <c r="I29" s="183">
        <f t="shared" si="4"/>
        <v>1226.3999999999999</v>
      </c>
      <c r="J29" s="184">
        <f t="shared" si="4"/>
        <v>634.4256016598723</v>
      </c>
    </row>
    <row r="30" spans="2:10" ht="15" customHeight="1">
      <c r="B30" s="179">
        <v>16</v>
      </c>
      <c r="C30" s="318">
        <f t="shared" si="0"/>
        <v>1295</v>
      </c>
      <c r="D30" s="318"/>
      <c r="E30" s="180">
        <f t="shared" si="1"/>
        <v>16.32</v>
      </c>
      <c r="F30" s="181">
        <f t="shared" si="2"/>
        <v>4.48</v>
      </c>
      <c r="G30" s="180">
        <f t="shared" si="3"/>
        <v>5.6</v>
      </c>
      <c r="H30" s="182">
        <f t="shared" si="4"/>
        <v>1773.3385314168124</v>
      </c>
      <c r="I30" s="183">
        <f t="shared" si="4"/>
        <v>1401.6</v>
      </c>
      <c r="J30" s="184">
        <f t="shared" si="4"/>
        <v>725.0578304684255</v>
      </c>
    </row>
    <row r="31" spans="2:10" ht="15" customHeight="1">
      <c r="B31" s="179">
        <v>18</v>
      </c>
      <c r="C31" s="318">
        <f t="shared" si="0"/>
        <v>1457</v>
      </c>
      <c r="D31" s="318"/>
      <c r="E31" s="180">
        <f t="shared" si="1"/>
        <v>18.36</v>
      </c>
      <c r="F31" s="181">
        <f t="shared" si="2"/>
        <v>5.040000000000001</v>
      </c>
      <c r="G31" s="180">
        <f t="shared" si="3"/>
        <v>6.3</v>
      </c>
      <c r="H31" s="182">
        <f t="shared" si="4"/>
        <v>1995.005847843914</v>
      </c>
      <c r="I31" s="183">
        <f t="shared" si="4"/>
        <v>1576.8</v>
      </c>
      <c r="J31" s="184">
        <f t="shared" si="4"/>
        <v>815.6900592769788</v>
      </c>
    </row>
    <row r="32" spans="2:10" ht="15" customHeight="1">
      <c r="B32" s="179">
        <v>20</v>
      </c>
      <c r="C32" s="318">
        <f t="shared" si="0"/>
        <v>1619</v>
      </c>
      <c r="D32" s="318"/>
      <c r="E32" s="180">
        <f t="shared" si="1"/>
        <v>20.4</v>
      </c>
      <c r="F32" s="181">
        <f t="shared" si="2"/>
        <v>5.6000000000000005</v>
      </c>
      <c r="G32" s="180">
        <f t="shared" si="3"/>
        <v>7</v>
      </c>
      <c r="H32" s="182">
        <f t="shared" si="4"/>
        <v>2216.6731642710156</v>
      </c>
      <c r="I32" s="183">
        <f t="shared" si="4"/>
        <v>1752</v>
      </c>
      <c r="J32" s="184">
        <f t="shared" si="4"/>
        <v>906.3222880855319</v>
      </c>
    </row>
    <row r="33" spans="2:10" ht="15" customHeight="1">
      <c r="B33" s="179">
        <v>22</v>
      </c>
      <c r="C33" s="318">
        <f t="shared" si="0"/>
        <v>1781</v>
      </c>
      <c r="D33" s="318"/>
      <c r="E33" s="180">
        <f t="shared" si="1"/>
        <v>22.44</v>
      </c>
      <c r="F33" s="181">
        <f t="shared" si="2"/>
        <v>6.16</v>
      </c>
      <c r="G33" s="180">
        <f t="shared" si="3"/>
        <v>7.699999999999999</v>
      </c>
      <c r="H33" s="182">
        <f t="shared" si="4"/>
        <v>2438.340480698117</v>
      </c>
      <c r="I33" s="183">
        <f t="shared" si="4"/>
        <v>1927.1999999999998</v>
      </c>
      <c r="J33" s="184">
        <f t="shared" si="4"/>
        <v>996.9545168940851</v>
      </c>
    </row>
    <row r="34" spans="2:10" ht="15" customHeight="1">
      <c r="B34" s="179">
        <v>24</v>
      </c>
      <c r="C34" s="318">
        <f t="shared" si="0"/>
        <v>1943</v>
      </c>
      <c r="D34" s="318"/>
      <c r="E34" s="180">
        <f t="shared" si="1"/>
        <v>24.48</v>
      </c>
      <c r="F34" s="181">
        <f t="shared" si="2"/>
        <v>6.720000000000001</v>
      </c>
      <c r="G34" s="180">
        <f t="shared" si="3"/>
        <v>8.399999999999999</v>
      </c>
      <c r="H34" s="182">
        <f t="shared" si="4"/>
        <v>2660.0077971252185</v>
      </c>
      <c r="I34" s="183">
        <f t="shared" si="4"/>
        <v>2102.3999999999996</v>
      </c>
      <c r="J34" s="184">
        <f t="shared" si="4"/>
        <v>1087.5867457026384</v>
      </c>
    </row>
    <row r="35" spans="2:10" ht="15" customHeight="1">
      <c r="B35" s="179">
        <v>26</v>
      </c>
      <c r="C35" s="318">
        <f t="shared" si="0"/>
        <v>2105</v>
      </c>
      <c r="D35" s="318"/>
      <c r="E35" s="180">
        <f t="shared" si="1"/>
        <v>26.52</v>
      </c>
      <c r="F35" s="181">
        <f t="shared" si="2"/>
        <v>7.280000000000001</v>
      </c>
      <c r="G35" s="180">
        <f t="shared" si="3"/>
        <v>9.1</v>
      </c>
      <c r="H35" s="182">
        <f t="shared" si="4"/>
        <v>2881.67511355232</v>
      </c>
      <c r="I35" s="183">
        <f t="shared" si="4"/>
        <v>2277.6</v>
      </c>
      <c r="J35" s="184">
        <f t="shared" si="4"/>
        <v>1178.2189745111916</v>
      </c>
    </row>
    <row r="36" spans="2:10" ht="15" customHeight="1">
      <c r="B36" s="179">
        <v>28</v>
      </c>
      <c r="C36" s="318">
        <f t="shared" si="0"/>
        <v>2267</v>
      </c>
      <c r="D36" s="318"/>
      <c r="E36" s="180">
        <f t="shared" si="1"/>
        <v>28.560000000000002</v>
      </c>
      <c r="F36" s="181">
        <f t="shared" si="2"/>
        <v>7.840000000000001</v>
      </c>
      <c r="G36" s="180">
        <f t="shared" si="3"/>
        <v>9.799999999999999</v>
      </c>
      <c r="H36" s="182">
        <f t="shared" si="4"/>
        <v>3103.342429979422</v>
      </c>
      <c r="I36" s="183">
        <f t="shared" si="4"/>
        <v>2452.7999999999997</v>
      </c>
      <c r="J36" s="184">
        <f t="shared" si="4"/>
        <v>1268.8512033197446</v>
      </c>
    </row>
    <row r="37" spans="2:10" ht="15" customHeight="1">
      <c r="B37" s="185">
        <v>30</v>
      </c>
      <c r="C37" s="320">
        <f t="shared" si="0"/>
        <v>2429</v>
      </c>
      <c r="D37" s="320"/>
      <c r="E37" s="186">
        <f t="shared" si="1"/>
        <v>30.6</v>
      </c>
      <c r="F37" s="187">
        <f t="shared" si="2"/>
        <v>8.4</v>
      </c>
      <c r="G37" s="186">
        <f t="shared" si="3"/>
        <v>10.5</v>
      </c>
      <c r="H37" s="188">
        <f t="shared" si="4"/>
        <v>3325.0097464065234</v>
      </c>
      <c r="I37" s="189">
        <f t="shared" si="4"/>
        <v>2628</v>
      </c>
      <c r="J37" s="190">
        <f t="shared" si="4"/>
        <v>1359.4834321282979</v>
      </c>
    </row>
    <row r="38" spans="2:10" ht="15" customHeight="1">
      <c r="B38" s="161"/>
      <c r="C38" s="161"/>
      <c r="D38" s="68"/>
      <c r="E38" s="68"/>
      <c r="F38" s="68"/>
      <c r="G38" s="162"/>
      <c r="H38" s="162"/>
      <c r="I38" s="162"/>
      <c r="J38" s="162"/>
    </row>
    <row r="39" spans="2:10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</row>
    <row r="40" spans="2:10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0.52</v>
      </c>
      <c r="J40" s="195">
        <v>0.41</v>
      </c>
    </row>
    <row r="41" ht="15" customHeight="1">
      <c r="B41" s="168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89</v>
      </c>
    </row>
    <row r="45" spans="1:10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</row>
    <row r="46" spans="1:10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</row>
    <row r="47" spans="1:10" ht="9.75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</row>
    <row r="48" spans="1:10" ht="15" customHeight="1">
      <c r="A48" s="177"/>
      <c r="B48" s="101" t="s">
        <v>85</v>
      </c>
      <c r="C48" s="98"/>
      <c r="J48" s="74"/>
    </row>
    <row r="49" spans="1:10" ht="66.75" customHeight="1">
      <c r="A49" s="178"/>
      <c r="B49" s="319" t="s">
        <v>129</v>
      </c>
      <c r="C49" s="319"/>
      <c r="D49" s="319"/>
      <c r="E49" s="319"/>
      <c r="F49" s="319"/>
      <c r="G49" s="319"/>
      <c r="H49" s="319"/>
      <c r="I49" s="319"/>
      <c r="J49" s="319"/>
    </row>
    <row r="50" spans="1:10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2">
    <mergeCell ref="C32:D32"/>
    <mergeCell ref="C33:D33"/>
    <mergeCell ref="C34:D34"/>
    <mergeCell ref="C35:D35"/>
    <mergeCell ref="B49:J49"/>
    <mergeCell ref="A50:J50"/>
    <mergeCell ref="C36:D36"/>
    <mergeCell ref="C37:D37"/>
    <mergeCell ref="B39:E39"/>
    <mergeCell ref="B40:E40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6"/>
  <sheetViews>
    <sheetView showGridLines="0" zoomScalePageLayoutView="0" workbookViewId="0" topLeftCell="A1">
      <selection activeCell="B49" sqref="B49:J49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1" width="3.50390625" style="70" customWidth="1"/>
    <col min="12" max="30" width="1.00390625" style="70" customWidth="1"/>
    <col min="31" max="36" width="1.25" style="70" customWidth="1"/>
    <col min="37" max="38" width="0" style="70" hidden="1" customWidth="1"/>
    <col min="39" max="59" width="1.25" style="70" customWidth="1"/>
    <col min="60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1.2673253181089328</v>
      </c>
      <c r="I2" s="70">
        <f>SERIESSUM((I19/50),$J$11,0,1)</f>
        <v>1</v>
      </c>
      <c r="J2" s="70">
        <f>SERIESSUM((J19/50),$J$11,0,1)</f>
        <v>0.5149081130386594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>
        <v>145</v>
      </c>
    </row>
    <row r="6" spans="2:7" s="25" customFormat="1" ht="22.5" customHeight="1">
      <c r="B6" s="78" t="s">
        <v>112</v>
      </c>
      <c r="C6" s="24"/>
      <c r="E6" s="26"/>
      <c r="G6" s="204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86">
        <v>500</v>
      </c>
      <c r="C11" s="87">
        <v>579</v>
      </c>
      <c r="D11" s="87">
        <v>80</v>
      </c>
      <c r="E11" s="87">
        <v>80</v>
      </c>
      <c r="F11" s="88">
        <v>1.25</v>
      </c>
      <c r="G11" s="88">
        <v>0.4</v>
      </c>
      <c r="H11" s="88">
        <v>0.44</v>
      </c>
      <c r="I11" s="89">
        <v>116</v>
      </c>
      <c r="J11" s="90">
        <v>1.2994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0.0037056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/>
      <c r="M20" s="324"/>
      <c r="N20" s="324"/>
      <c r="O20" s="324"/>
      <c r="P20" s="324"/>
      <c r="Q20" s="324"/>
      <c r="R20" s="324"/>
      <c r="S20" s="324"/>
      <c r="T20" s="20"/>
      <c r="U20" s="20"/>
      <c r="V20" s="324"/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1.25</v>
      </c>
      <c r="F22" s="181">
        <f aca="true" t="shared" si="2" ref="F22:F37">$G$11*B22</f>
        <v>0.4</v>
      </c>
      <c r="G22" s="180">
        <f aca="true" t="shared" si="3" ref="G22:G37">$H$11*B22</f>
        <v>0.44</v>
      </c>
      <c r="H22" s="182">
        <f aca="true" t="shared" si="4" ref="H22:J37">$I$11*H$2*H$3*$B22</f>
        <v>147.0097369006362</v>
      </c>
      <c r="I22" s="183">
        <f t="shared" si="4"/>
        <v>116</v>
      </c>
      <c r="J22" s="184">
        <f t="shared" si="4"/>
        <v>59.729341112484484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2.5</v>
      </c>
      <c r="F23" s="181">
        <f t="shared" si="2"/>
        <v>0.8</v>
      </c>
      <c r="G23" s="180">
        <f t="shared" si="3"/>
        <v>0.88</v>
      </c>
      <c r="H23" s="182">
        <f t="shared" si="4"/>
        <v>294.0194738012724</v>
      </c>
      <c r="I23" s="183">
        <f t="shared" si="4"/>
        <v>232</v>
      </c>
      <c r="J23" s="184">
        <f t="shared" si="4"/>
        <v>119.45868222496897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5</v>
      </c>
      <c r="F24" s="181">
        <f t="shared" si="2"/>
        <v>1.6</v>
      </c>
      <c r="G24" s="180">
        <f t="shared" si="3"/>
        <v>1.76</v>
      </c>
      <c r="H24" s="182">
        <f t="shared" si="4"/>
        <v>588.0389476025448</v>
      </c>
      <c r="I24" s="183">
        <f t="shared" si="4"/>
        <v>464</v>
      </c>
      <c r="J24" s="184">
        <f t="shared" si="4"/>
        <v>238.91736444993793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7.5</v>
      </c>
      <c r="F25" s="181">
        <f t="shared" si="2"/>
        <v>2.4000000000000004</v>
      </c>
      <c r="G25" s="180">
        <f t="shared" si="3"/>
        <v>2.64</v>
      </c>
      <c r="H25" s="182">
        <f t="shared" si="4"/>
        <v>882.0584214038172</v>
      </c>
      <c r="I25" s="183">
        <f t="shared" si="4"/>
        <v>696</v>
      </c>
      <c r="J25" s="184">
        <f t="shared" si="4"/>
        <v>358.3760466749069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10</v>
      </c>
      <c r="F26" s="181">
        <f t="shared" si="2"/>
        <v>3.2</v>
      </c>
      <c r="G26" s="180">
        <f t="shared" si="3"/>
        <v>3.52</v>
      </c>
      <c r="H26" s="182">
        <f t="shared" si="4"/>
        <v>1176.0778952050896</v>
      </c>
      <c r="I26" s="183">
        <f t="shared" si="4"/>
        <v>928</v>
      </c>
      <c r="J26" s="184">
        <f t="shared" si="4"/>
        <v>477.83472889987587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12.5</v>
      </c>
      <c r="F27" s="181">
        <f t="shared" si="2"/>
        <v>4</v>
      </c>
      <c r="G27" s="180">
        <f t="shared" si="3"/>
        <v>4.4</v>
      </c>
      <c r="H27" s="182">
        <f t="shared" si="4"/>
        <v>1470.097369006362</v>
      </c>
      <c r="I27" s="183">
        <f t="shared" si="4"/>
        <v>1160</v>
      </c>
      <c r="J27" s="184">
        <f t="shared" si="4"/>
        <v>597.2934111248449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15</v>
      </c>
      <c r="F28" s="181">
        <f t="shared" si="2"/>
        <v>4.800000000000001</v>
      </c>
      <c r="G28" s="180">
        <f t="shared" si="3"/>
        <v>5.28</v>
      </c>
      <c r="H28" s="182">
        <f t="shared" si="4"/>
        <v>1764.1168428076344</v>
      </c>
      <c r="I28" s="183">
        <f t="shared" si="4"/>
        <v>1392</v>
      </c>
      <c r="J28" s="184">
        <f t="shared" si="4"/>
        <v>716.7520933498138</v>
      </c>
      <c r="K28" s="20"/>
      <c r="L28" s="20"/>
      <c r="M28" s="20"/>
      <c r="N28" s="21"/>
    </row>
    <row r="29" spans="2:14" ht="15" customHeight="1">
      <c r="B29" s="179">
        <v>14</v>
      </c>
      <c r="C29" s="318">
        <f t="shared" si="0"/>
        <v>1133</v>
      </c>
      <c r="D29" s="318"/>
      <c r="E29" s="180">
        <f t="shared" si="1"/>
        <v>17.5</v>
      </c>
      <c r="F29" s="181">
        <f t="shared" si="2"/>
        <v>5.6000000000000005</v>
      </c>
      <c r="G29" s="180">
        <f t="shared" si="3"/>
        <v>6.16</v>
      </c>
      <c r="H29" s="182">
        <f t="shared" si="4"/>
        <v>2058.136316608907</v>
      </c>
      <c r="I29" s="183">
        <f t="shared" si="4"/>
        <v>1624</v>
      </c>
      <c r="J29" s="184">
        <f t="shared" si="4"/>
        <v>836.2107755747828</v>
      </c>
      <c r="K29" s="20"/>
      <c r="L29" s="20"/>
      <c r="M29" s="20"/>
      <c r="N29" s="21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20</v>
      </c>
      <c r="F30" s="181">
        <f t="shared" si="2"/>
        <v>6.4</v>
      </c>
      <c r="G30" s="180">
        <f t="shared" si="3"/>
        <v>7.04</v>
      </c>
      <c r="H30" s="182">
        <f t="shared" si="4"/>
        <v>2352.155790410179</v>
      </c>
      <c r="I30" s="183">
        <f t="shared" si="4"/>
        <v>1856</v>
      </c>
      <c r="J30" s="184">
        <f t="shared" si="4"/>
        <v>955.6694577997517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22.5</v>
      </c>
      <c r="F31" s="181">
        <f t="shared" si="2"/>
        <v>7.2</v>
      </c>
      <c r="G31" s="180">
        <f t="shared" si="3"/>
        <v>7.92</v>
      </c>
      <c r="H31" s="182">
        <f t="shared" si="4"/>
        <v>2646.1752642114516</v>
      </c>
      <c r="I31" s="183">
        <f t="shared" si="4"/>
        <v>2088</v>
      </c>
      <c r="J31" s="184">
        <f t="shared" si="4"/>
        <v>1075.1281400247208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25</v>
      </c>
      <c r="F32" s="181">
        <f t="shared" si="2"/>
        <v>8</v>
      </c>
      <c r="G32" s="180">
        <f t="shared" si="3"/>
        <v>8.8</v>
      </c>
      <c r="H32" s="182">
        <f t="shared" si="4"/>
        <v>2940.194738012724</v>
      </c>
      <c r="I32" s="183">
        <f t="shared" si="4"/>
        <v>2320</v>
      </c>
      <c r="J32" s="184">
        <f t="shared" si="4"/>
        <v>1194.5868222496897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27.5</v>
      </c>
      <c r="F33" s="181">
        <f t="shared" si="2"/>
        <v>8.8</v>
      </c>
      <c r="G33" s="180">
        <f t="shared" si="3"/>
        <v>9.68</v>
      </c>
      <c r="H33" s="182">
        <f t="shared" si="4"/>
        <v>3234.2142118139964</v>
      </c>
      <c r="I33" s="183">
        <f t="shared" si="4"/>
        <v>2552</v>
      </c>
      <c r="J33" s="184">
        <f t="shared" si="4"/>
        <v>1314.0455044746586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30</v>
      </c>
      <c r="F34" s="181">
        <f t="shared" si="2"/>
        <v>9.600000000000001</v>
      </c>
      <c r="G34" s="180">
        <f t="shared" si="3"/>
        <v>10.56</v>
      </c>
      <c r="H34" s="182">
        <f t="shared" si="4"/>
        <v>3528.2336856152688</v>
      </c>
      <c r="I34" s="183">
        <f t="shared" si="4"/>
        <v>2784</v>
      </c>
      <c r="J34" s="184">
        <f t="shared" si="4"/>
        <v>1433.5041866996276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32.5</v>
      </c>
      <c r="F35" s="181">
        <f t="shared" si="2"/>
        <v>10.4</v>
      </c>
      <c r="G35" s="180">
        <f t="shared" si="3"/>
        <v>11.44</v>
      </c>
      <c r="H35" s="182">
        <f t="shared" si="4"/>
        <v>3822.253159416541</v>
      </c>
      <c r="I35" s="183">
        <f t="shared" si="4"/>
        <v>3016</v>
      </c>
      <c r="J35" s="184">
        <f t="shared" si="4"/>
        <v>1552.9628689245965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35</v>
      </c>
      <c r="F36" s="181">
        <f t="shared" si="2"/>
        <v>11.200000000000001</v>
      </c>
      <c r="G36" s="180">
        <f t="shared" si="3"/>
        <v>12.32</v>
      </c>
      <c r="H36" s="182">
        <f t="shared" si="4"/>
        <v>4116.272633217814</v>
      </c>
      <c r="I36" s="183">
        <f t="shared" si="4"/>
        <v>3248</v>
      </c>
      <c r="J36" s="184">
        <f t="shared" si="4"/>
        <v>1672.4215511495656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37.5</v>
      </c>
      <c r="F37" s="187">
        <f t="shared" si="2"/>
        <v>12</v>
      </c>
      <c r="G37" s="186">
        <f t="shared" si="3"/>
        <v>13.2</v>
      </c>
      <c r="H37" s="188">
        <f t="shared" si="4"/>
        <v>4410.292107019086</v>
      </c>
      <c r="I37" s="189">
        <f t="shared" si="4"/>
        <v>3480</v>
      </c>
      <c r="J37" s="190">
        <f t="shared" si="4"/>
        <v>1791.8802333745346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0.41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90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/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24" customHeight="1">
      <c r="A49" s="178"/>
      <c r="B49" s="319" t="s">
        <v>113</v>
      </c>
      <c r="C49" s="319"/>
      <c r="D49" s="319"/>
      <c r="E49" s="319"/>
      <c r="F49" s="319"/>
      <c r="G49" s="319"/>
      <c r="H49" s="319"/>
      <c r="I49" s="319"/>
      <c r="J49" s="319"/>
      <c r="AF49" s="299"/>
      <c r="AG49" s="299"/>
      <c r="AH49" s="299"/>
      <c r="AI49" s="299"/>
      <c r="AJ49" s="176"/>
      <c r="AK49" s="176"/>
    </row>
    <row r="50" spans="1:35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V22:AC22"/>
    <mergeCell ref="C23:D23"/>
    <mergeCell ref="C20:D20"/>
    <mergeCell ref="L20:S20"/>
    <mergeCell ref="V20:AC20"/>
    <mergeCell ref="C21:D21"/>
    <mergeCell ref="L21:Y21"/>
    <mergeCell ref="C24:D24"/>
    <mergeCell ref="C25:D25"/>
    <mergeCell ref="C26:D26"/>
    <mergeCell ref="C27:D27"/>
    <mergeCell ref="C22:D22"/>
    <mergeCell ref="L22:S22"/>
    <mergeCell ref="C32:D32"/>
    <mergeCell ref="C33:D33"/>
    <mergeCell ref="C34:D34"/>
    <mergeCell ref="C35:D35"/>
    <mergeCell ref="C28:D28"/>
    <mergeCell ref="C29:D29"/>
    <mergeCell ref="C30:D30"/>
    <mergeCell ref="C31:D31"/>
    <mergeCell ref="AF47:AI50"/>
    <mergeCell ref="B49:J49"/>
    <mergeCell ref="A50:L50"/>
    <mergeCell ref="C36:D36"/>
    <mergeCell ref="C37:D37"/>
    <mergeCell ref="B39:E39"/>
    <mergeCell ref="B40:E40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O29" sqref="O29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50390625" style="70" customWidth="1"/>
    <col min="9" max="9" width="8.75390625" style="70" customWidth="1"/>
    <col min="10" max="10" width="8.50390625" style="70" customWidth="1"/>
    <col min="11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1.269429715954121</v>
      </c>
      <c r="I2" s="70">
        <f>SERIESSUM((I19/50),$J$11,0,1)</f>
        <v>1</v>
      </c>
      <c r="J2" s="70">
        <f>SERIESSUM((J19/50),$J$11,0,1)</f>
        <v>0.5125201105213432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202"/>
    </row>
    <row r="6" spans="2:5" s="25" customFormat="1" ht="22.5" customHeight="1">
      <c r="B6" s="78" t="s">
        <v>130</v>
      </c>
      <c r="C6" s="24"/>
      <c r="E6" s="26"/>
    </row>
    <row r="7" spans="2:5" s="25" customFormat="1" ht="15.7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0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86">
        <v>600</v>
      </c>
      <c r="C11" s="87">
        <v>679</v>
      </c>
      <c r="D11" s="87">
        <v>80</v>
      </c>
      <c r="E11" s="87">
        <v>80</v>
      </c>
      <c r="F11" s="88">
        <v>1.55</v>
      </c>
      <c r="G11" s="88">
        <v>0.38</v>
      </c>
      <c r="H11" s="88">
        <v>0.48</v>
      </c>
      <c r="I11" s="89">
        <v>132</v>
      </c>
      <c r="J11" s="90">
        <v>1.3085</v>
      </c>
    </row>
    <row r="12" spans="2:10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</row>
    <row r="13" spans="2:10" s="25" customFormat="1" ht="15" customHeight="1">
      <c r="B13" s="207">
        <f>E11*C11*D11/1000000000</f>
        <v>0.0043456</v>
      </c>
      <c r="C13" s="208" t="s">
        <v>101</v>
      </c>
      <c r="D13" s="95"/>
      <c r="E13" s="95"/>
      <c r="F13" s="95"/>
      <c r="G13" s="95"/>
      <c r="H13" s="95"/>
      <c r="J13" s="96"/>
    </row>
    <row r="14" spans="2:1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</row>
    <row r="15" spans="2:1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1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</row>
    <row r="18" spans="2:1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</row>
    <row r="19" spans="2:1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</row>
    <row r="20" spans="2:10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</row>
    <row r="21" spans="2:10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</row>
    <row r="22" spans="2:10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1.55</v>
      </c>
      <c r="F22" s="181">
        <f aca="true" t="shared" si="2" ref="F22:F37">$G$11*B22</f>
        <v>0.38</v>
      </c>
      <c r="G22" s="180">
        <f aca="true" t="shared" si="3" ref="G22:G37">$H$11*B22</f>
        <v>0.48</v>
      </c>
      <c r="H22" s="182">
        <f aca="true" t="shared" si="4" ref="H22:J37">$I$11*H$2*H$3*$B22</f>
        <v>167.56472250594396</v>
      </c>
      <c r="I22" s="183">
        <f t="shared" si="4"/>
        <v>132</v>
      </c>
      <c r="J22" s="184">
        <f t="shared" si="4"/>
        <v>67.6526545888173</v>
      </c>
    </row>
    <row r="23" spans="2:10" ht="15" customHeight="1">
      <c r="B23" s="179">
        <v>2</v>
      </c>
      <c r="C23" s="318">
        <f t="shared" si="0"/>
        <v>161</v>
      </c>
      <c r="D23" s="318"/>
      <c r="E23" s="180">
        <f t="shared" si="1"/>
        <v>3.1</v>
      </c>
      <c r="F23" s="181">
        <f t="shared" si="2"/>
        <v>0.76</v>
      </c>
      <c r="G23" s="180">
        <f t="shared" si="3"/>
        <v>0.96</v>
      </c>
      <c r="H23" s="182">
        <f t="shared" si="4"/>
        <v>335.1294450118879</v>
      </c>
      <c r="I23" s="183">
        <f t="shared" si="4"/>
        <v>264</v>
      </c>
      <c r="J23" s="184">
        <f t="shared" si="4"/>
        <v>135.3053091776346</v>
      </c>
    </row>
    <row r="24" spans="2:10" ht="15" customHeight="1">
      <c r="B24" s="179">
        <v>4</v>
      </c>
      <c r="C24" s="318">
        <f t="shared" si="0"/>
        <v>323</v>
      </c>
      <c r="D24" s="318"/>
      <c r="E24" s="180">
        <f t="shared" si="1"/>
        <v>6.2</v>
      </c>
      <c r="F24" s="181">
        <f t="shared" si="2"/>
        <v>1.52</v>
      </c>
      <c r="G24" s="180">
        <f t="shared" si="3"/>
        <v>1.92</v>
      </c>
      <c r="H24" s="182">
        <f t="shared" si="4"/>
        <v>670.2588900237758</v>
      </c>
      <c r="I24" s="183">
        <f t="shared" si="4"/>
        <v>528</v>
      </c>
      <c r="J24" s="184">
        <f t="shared" si="4"/>
        <v>270.6106183552692</v>
      </c>
    </row>
    <row r="25" spans="2:10" ht="15" customHeight="1">
      <c r="B25" s="179">
        <v>6</v>
      </c>
      <c r="C25" s="318">
        <f t="shared" si="0"/>
        <v>485</v>
      </c>
      <c r="D25" s="318"/>
      <c r="E25" s="180">
        <f t="shared" si="1"/>
        <v>9.3</v>
      </c>
      <c r="F25" s="181">
        <f t="shared" si="2"/>
        <v>2.2800000000000002</v>
      </c>
      <c r="G25" s="180">
        <f t="shared" si="3"/>
        <v>2.88</v>
      </c>
      <c r="H25" s="182">
        <f t="shared" si="4"/>
        <v>1005.3883350356638</v>
      </c>
      <c r="I25" s="183">
        <f t="shared" si="4"/>
        <v>792</v>
      </c>
      <c r="J25" s="184">
        <f t="shared" si="4"/>
        <v>405.91592753290377</v>
      </c>
    </row>
    <row r="26" spans="2:10" ht="15" customHeight="1">
      <c r="B26" s="179">
        <v>8</v>
      </c>
      <c r="C26" s="318">
        <f t="shared" si="0"/>
        <v>647</v>
      </c>
      <c r="D26" s="318"/>
      <c r="E26" s="180">
        <f t="shared" si="1"/>
        <v>12.4</v>
      </c>
      <c r="F26" s="181">
        <f t="shared" si="2"/>
        <v>3.04</v>
      </c>
      <c r="G26" s="180">
        <f t="shared" si="3"/>
        <v>3.84</v>
      </c>
      <c r="H26" s="182">
        <f t="shared" si="4"/>
        <v>1340.5177800475517</v>
      </c>
      <c r="I26" s="183">
        <f t="shared" si="4"/>
        <v>1056</v>
      </c>
      <c r="J26" s="184">
        <f t="shared" si="4"/>
        <v>541.2212367105384</v>
      </c>
    </row>
    <row r="27" spans="2:10" ht="15" customHeight="1">
      <c r="B27" s="179">
        <v>10</v>
      </c>
      <c r="C27" s="318">
        <f t="shared" si="0"/>
        <v>809</v>
      </c>
      <c r="D27" s="318"/>
      <c r="E27" s="180">
        <f t="shared" si="1"/>
        <v>15.5</v>
      </c>
      <c r="F27" s="181">
        <f t="shared" si="2"/>
        <v>3.8</v>
      </c>
      <c r="G27" s="180">
        <f t="shared" si="3"/>
        <v>4.8</v>
      </c>
      <c r="H27" s="182">
        <f t="shared" si="4"/>
        <v>1675.6472250594397</v>
      </c>
      <c r="I27" s="183">
        <f t="shared" si="4"/>
        <v>1320</v>
      </c>
      <c r="J27" s="184">
        <f t="shared" si="4"/>
        <v>676.526545888173</v>
      </c>
    </row>
    <row r="28" spans="2:10" ht="15" customHeight="1">
      <c r="B28" s="179">
        <v>12</v>
      </c>
      <c r="C28" s="318">
        <f t="shared" si="0"/>
        <v>971</v>
      </c>
      <c r="D28" s="318"/>
      <c r="E28" s="180">
        <f t="shared" si="1"/>
        <v>18.6</v>
      </c>
      <c r="F28" s="181">
        <f t="shared" si="2"/>
        <v>4.5600000000000005</v>
      </c>
      <c r="G28" s="180">
        <f t="shared" si="3"/>
        <v>5.76</v>
      </c>
      <c r="H28" s="182">
        <f t="shared" si="4"/>
        <v>2010.7766700713275</v>
      </c>
      <c r="I28" s="183">
        <f t="shared" si="4"/>
        <v>1584</v>
      </c>
      <c r="J28" s="184">
        <f t="shared" si="4"/>
        <v>811.8318550658075</v>
      </c>
    </row>
    <row r="29" spans="2:10" ht="15" customHeight="1">
      <c r="B29" s="179">
        <v>14</v>
      </c>
      <c r="C29" s="318">
        <f t="shared" si="0"/>
        <v>1133</v>
      </c>
      <c r="D29" s="318"/>
      <c r="E29" s="180">
        <f t="shared" si="1"/>
        <v>21.7</v>
      </c>
      <c r="F29" s="181">
        <f t="shared" si="2"/>
        <v>5.32</v>
      </c>
      <c r="G29" s="180">
        <f t="shared" si="3"/>
        <v>6.72</v>
      </c>
      <c r="H29" s="182">
        <f t="shared" si="4"/>
        <v>2345.9061150832154</v>
      </c>
      <c r="I29" s="183">
        <f t="shared" si="4"/>
        <v>1848</v>
      </c>
      <c r="J29" s="184">
        <f t="shared" si="4"/>
        <v>947.1371642434422</v>
      </c>
    </row>
    <row r="30" spans="2:10" ht="15" customHeight="1">
      <c r="B30" s="179">
        <v>16</v>
      </c>
      <c r="C30" s="318">
        <f t="shared" si="0"/>
        <v>1295</v>
      </c>
      <c r="D30" s="318"/>
      <c r="E30" s="180">
        <f t="shared" si="1"/>
        <v>24.8</v>
      </c>
      <c r="F30" s="181">
        <f t="shared" si="2"/>
        <v>6.08</v>
      </c>
      <c r="G30" s="180">
        <f t="shared" si="3"/>
        <v>7.68</v>
      </c>
      <c r="H30" s="182">
        <f t="shared" si="4"/>
        <v>2681.0355600951034</v>
      </c>
      <c r="I30" s="183">
        <f t="shared" si="4"/>
        <v>2112</v>
      </c>
      <c r="J30" s="184">
        <f t="shared" si="4"/>
        <v>1082.4424734210768</v>
      </c>
    </row>
    <row r="31" spans="2:10" ht="15" customHeight="1">
      <c r="B31" s="179">
        <v>18</v>
      </c>
      <c r="C31" s="318">
        <f t="shared" si="0"/>
        <v>1457</v>
      </c>
      <c r="D31" s="318"/>
      <c r="E31" s="180">
        <f t="shared" si="1"/>
        <v>27.900000000000002</v>
      </c>
      <c r="F31" s="181">
        <f t="shared" si="2"/>
        <v>6.84</v>
      </c>
      <c r="G31" s="180">
        <f t="shared" si="3"/>
        <v>8.64</v>
      </c>
      <c r="H31" s="182">
        <f t="shared" si="4"/>
        <v>3016.1650051069914</v>
      </c>
      <c r="I31" s="183">
        <f t="shared" si="4"/>
        <v>2376</v>
      </c>
      <c r="J31" s="184">
        <f t="shared" si="4"/>
        <v>1217.7477825987114</v>
      </c>
    </row>
    <row r="32" spans="2:10" ht="15" customHeight="1">
      <c r="B32" s="179">
        <v>20</v>
      </c>
      <c r="C32" s="318">
        <f t="shared" si="0"/>
        <v>1619</v>
      </c>
      <c r="D32" s="318"/>
      <c r="E32" s="180">
        <f t="shared" si="1"/>
        <v>31</v>
      </c>
      <c r="F32" s="181">
        <f t="shared" si="2"/>
        <v>7.6</v>
      </c>
      <c r="G32" s="180">
        <f t="shared" si="3"/>
        <v>9.6</v>
      </c>
      <c r="H32" s="182">
        <f t="shared" si="4"/>
        <v>3351.2944501188795</v>
      </c>
      <c r="I32" s="183">
        <f t="shared" si="4"/>
        <v>2640</v>
      </c>
      <c r="J32" s="184">
        <f t="shared" si="4"/>
        <v>1353.053091776346</v>
      </c>
    </row>
    <row r="33" spans="2:10" ht="15" customHeight="1">
      <c r="B33" s="179">
        <v>22</v>
      </c>
      <c r="C33" s="318">
        <f t="shared" si="0"/>
        <v>1781</v>
      </c>
      <c r="D33" s="318"/>
      <c r="E33" s="180">
        <f t="shared" si="1"/>
        <v>34.1</v>
      </c>
      <c r="F33" s="181">
        <f t="shared" si="2"/>
        <v>8.36</v>
      </c>
      <c r="G33" s="180">
        <f t="shared" si="3"/>
        <v>10.559999999999999</v>
      </c>
      <c r="H33" s="182">
        <f t="shared" si="4"/>
        <v>3686.423895130767</v>
      </c>
      <c r="I33" s="183">
        <f t="shared" si="4"/>
        <v>2904</v>
      </c>
      <c r="J33" s="184">
        <f t="shared" si="4"/>
        <v>1488.3584009539807</v>
      </c>
    </row>
    <row r="34" spans="2:10" ht="15" customHeight="1">
      <c r="B34" s="179">
        <v>24</v>
      </c>
      <c r="C34" s="318">
        <f t="shared" si="0"/>
        <v>1943</v>
      </c>
      <c r="D34" s="318"/>
      <c r="E34" s="180">
        <f t="shared" si="1"/>
        <v>37.2</v>
      </c>
      <c r="F34" s="181">
        <f t="shared" si="2"/>
        <v>9.120000000000001</v>
      </c>
      <c r="G34" s="180">
        <f t="shared" si="3"/>
        <v>11.52</v>
      </c>
      <c r="H34" s="182">
        <f t="shared" si="4"/>
        <v>4021.553340142655</v>
      </c>
      <c r="I34" s="183">
        <f t="shared" si="4"/>
        <v>3168</v>
      </c>
      <c r="J34" s="184">
        <f t="shared" si="4"/>
        <v>1623.663710131615</v>
      </c>
    </row>
    <row r="35" spans="2:10" ht="15" customHeight="1">
      <c r="B35" s="179">
        <v>26</v>
      </c>
      <c r="C35" s="318">
        <f t="shared" si="0"/>
        <v>2105</v>
      </c>
      <c r="D35" s="318"/>
      <c r="E35" s="180">
        <f t="shared" si="1"/>
        <v>40.300000000000004</v>
      </c>
      <c r="F35" s="181">
        <f t="shared" si="2"/>
        <v>9.88</v>
      </c>
      <c r="G35" s="180">
        <f t="shared" si="3"/>
        <v>12.48</v>
      </c>
      <c r="H35" s="182">
        <f t="shared" si="4"/>
        <v>4356.682785154543</v>
      </c>
      <c r="I35" s="183">
        <f t="shared" si="4"/>
        <v>3432</v>
      </c>
      <c r="J35" s="184">
        <f t="shared" si="4"/>
        <v>1758.9690193092497</v>
      </c>
    </row>
    <row r="36" spans="2:10" ht="15" customHeight="1">
      <c r="B36" s="179">
        <v>28</v>
      </c>
      <c r="C36" s="318">
        <f t="shared" si="0"/>
        <v>2267</v>
      </c>
      <c r="D36" s="318"/>
      <c r="E36" s="180">
        <f t="shared" si="1"/>
        <v>43.4</v>
      </c>
      <c r="F36" s="181">
        <f t="shared" si="2"/>
        <v>10.64</v>
      </c>
      <c r="G36" s="180">
        <f t="shared" si="3"/>
        <v>13.44</v>
      </c>
      <c r="H36" s="182">
        <f t="shared" si="4"/>
        <v>4691.812230166431</v>
      </c>
      <c r="I36" s="183">
        <f t="shared" si="4"/>
        <v>3696</v>
      </c>
      <c r="J36" s="184">
        <f t="shared" si="4"/>
        <v>1894.2743284868843</v>
      </c>
    </row>
    <row r="37" spans="2:10" ht="15" customHeight="1">
      <c r="B37" s="185">
        <v>30</v>
      </c>
      <c r="C37" s="320">
        <f t="shared" si="0"/>
        <v>2429</v>
      </c>
      <c r="D37" s="320"/>
      <c r="E37" s="186">
        <f t="shared" si="1"/>
        <v>46.5</v>
      </c>
      <c r="F37" s="187">
        <f t="shared" si="2"/>
        <v>11.4</v>
      </c>
      <c r="G37" s="186">
        <f t="shared" si="3"/>
        <v>14.399999999999999</v>
      </c>
      <c r="H37" s="188">
        <f t="shared" si="4"/>
        <v>5026.941675178319</v>
      </c>
      <c r="I37" s="189">
        <f t="shared" si="4"/>
        <v>3960</v>
      </c>
      <c r="J37" s="190">
        <f t="shared" si="4"/>
        <v>2029.579637664519</v>
      </c>
    </row>
    <row r="38" spans="2:10" ht="15" customHeight="1">
      <c r="B38" s="161"/>
      <c r="C38" s="161"/>
      <c r="D38" s="68"/>
      <c r="E38" s="68"/>
      <c r="F38" s="68"/>
      <c r="G38" s="162"/>
      <c r="H38" s="162"/>
      <c r="I38" s="162"/>
      <c r="J38" s="162"/>
    </row>
    <row r="39" spans="2:10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</row>
    <row r="40" spans="2:10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</v>
      </c>
    </row>
    <row r="41" ht="15" customHeight="1">
      <c r="B41" s="168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91</v>
      </c>
    </row>
    <row r="45" spans="1:10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</row>
    <row r="46" spans="1:10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</row>
    <row r="47" spans="1:10" ht="12.75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</row>
    <row r="48" spans="1:10" ht="15" customHeight="1">
      <c r="A48" s="177"/>
      <c r="B48" s="101" t="s">
        <v>85</v>
      </c>
      <c r="C48" s="98"/>
      <c r="J48" s="74"/>
    </row>
    <row r="49" spans="1:10" ht="69" customHeight="1">
      <c r="A49" s="178"/>
      <c r="B49" s="319" t="s">
        <v>131</v>
      </c>
      <c r="C49" s="319"/>
      <c r="D49" s="319"/>
      <c r="E49" s="319"/>
      <c r="F49" s="319"/>
      <c r="G49" s="319"/>
      <c r="H49" s="319"/>
      <c r="I49" s="319"/>
      <c r="J49" s="319"/>
    </row>
    <row r="50" spans="1:10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2">
    <mergeCell ref="C32:D32"/>
    <mergeCell ref="C33:D33"/>
    <mergeCell ref="C34:D34"/>
    <mergeCell ref="C35:D35"/>
    <mergeCell ref="B49:J49"/>
    <mergeCell ref="A50:J50"/>
    <mergeCell ref="C36:D36"/>
    <mergeCell ref="C37:D37"/>
    <mergeCell ref="B39:E39"/>
    <mergeCell ref="B40:E40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T19" sqref="T19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50390625" style="70" customWidth="1"/>
    <col min="11" max="16384" width="9.25390625" style="70" customWidth="1"/>
  </cols>
  <sheetData>
    <row r="1" ht="9.75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1.2723956637941565</v>
      </c>
      <c r="I2" s="70">
        <f>SERIESSUM((I19/50),$J$11,0,1)</f>
        <v>1</v>
      </c>
      <c r="J2" s="70">
        <f>SERIESSUM((J19/50),$J$11,0,1)</f>
        <v>0.5091798949490368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14.25" customHeight="1">
      <c r="C5" s="24"/>
      <c r="E5" s="26"/>
      <c r="I5" s="77"/>
    </row>
    <row r="6" spans="2:5" s="25" customFormat="1" ht="22.5" customHeight="1">
      <c r="B6" s="78" t="s">
        <v>155</v>
      </c>
      <c r="C6" s="24"/>
      <c r="E6" s="26"/>
    </row>
    <row r="7" spans="2:5" s="25" customFormat="1" ht="16.5" customHeight="1">
      <c r="B7" s="97"/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0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86">
        <v>700</v>
      </c>
      <c r="C11" s="87">
        <v>779</v>
      </c>
      <c r="D11" s="87">
        <v>80</v>
      </c>
      <c r="E11" s="87">
        <v>80</v>
      </c>
      <c r="F11" s="88">
        <v>1.8</v>
      </c>
      <c r="G11" s="88">
        <v>0.45</v>
      </c>
      <c r="H11" s="88">
        <v>0.58</v>
      </c>
      <c r="I11" s="89">
        <v>149</v>
      </c>
      <c r="J11" s="90">
        <v>1.3213</v>
      </c>
    </row>
    <row r="12" spans="2:10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</row>
    <row r="13" spans="2:10" s="25" customFormat="1" ht="15" customHeight="1">
      <c r="B13" s="207">
        <f>E11*C11*D11/1000000000</f>
        <v>0.0049856</v>
      </c>
      <c r="C13" s="208" t="s">
        <v>101</v>
      </c>
      <c r="D13" s="95"/>
      <c r="E13" s="95"/>
      <c r="F13" s="95"/>
      <c r="G13" s="95"/>
      <c r="H13" s="95"/>
      <c r="J13" s="96"/>
    </row>
    <row r="14" spans="2:1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</row>
    <row r="15" spans="2:1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1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</row>
    <row r="18" spans="2:1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</row>
    <row r="19" spans="2:1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</row>
    <row r="20" spans="2:10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</row>
    <row r="21" spans="2:10" s="81" customFormat="1" ht="15" customHeigh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</row>
    <row r="22" spans="2:10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1.8</v>
      </c>
      <c r="F22" s="181">
        <f aca="true" t="shared" si="2" ref="F22:F37">$G$11*B22</f>
        <v>0.45</v>
      </c>
      <c r="G22" s="180">
        <f aca="true" t="shared" si="3" ref="G22:G37">$H$11*B22</f>
        <v>0.58</v>
      </c>
      <c r="H22" s="182">
        <f aca="true" t="shared" si="4" ref="H22:J37">$I$11*H$2*H$3*$B22</f>
        <v>189.58695390532932</v>
      </c>
      <c r="I22" s="183">
        <f t="shared" si="4"/>
        <v>149</v>
      </c>
      <c r="J22" s="184">
        <f t="shared" si="4"/>
        <v>75.86780434740649</v>
      </c>
    </row>
    <row r="23" spans="2:10" ht="15" customHeight="1">
      <c r="B23" s="179">
        <v>2</v>
      </c>
      <c r="C23" s="318">
        <f t="shared" si="0"/>
        <v>161</v>
      </c>
      <c r="D23" s="318"/>
      <c r="E23" s="180">
        <f t="shared" si="1"/>
        <v>3.6</v>
      </c>
      <c r="F23" s="181">
        <f t="shared" si="2"/>
        <v>0.9</v>
      </c>
      <c r="G23" s="180">
        <f t="shared" si="3"/>
        <v>1.16</v>
      </c>
      <c r="H23" s="182">
        <f t="shared" si="4"/>
        <v>379.17390781065865</v>
      </c>
      <c r="I23" s="183">
        <f t="shared" si="4"/>
        <v>298</v>
      </c>
      <c r="J23" s="184">
        <f t="shared" si="4"/>
        <v>151.73560869481298</v>
      </c>
    </row>
    <row r="24" spans="2:10" ht="15" customHeight="1">
      <c r="B24" s="179">
        <v>4</v>
      </c>
      <c r="C24" s="318">
        <f t="shared" si="0"/>
        <v>323</v>
      </c>
      <c r="D24" s="318"/>
      <c r="E24" s="180">
        <f t="shared" si="1"/>
        <v>7.2</v>
      </c>
      <c r="F24" s="181">
        <f t="shared" si="2"/>
        <v>1.8</v>
      </c>
      <c r="G24" s="180">
        <f t="shared" si="3"/>
        <v>2.32</v>
      </c>
      <c r="H24" s="182">
        <f t="shared" si="4"/>
        <v>758.3478156213173</v>
      </c>
      <c r="I24" s="183">
        <f t="shared" si="4"/>
        <v>596</v>
      </c>
      <c r="J24" s="184">
        <f t="shared" si="4"/>
        <v>303.47121738962596</v>
      </c>
    </row>
    <row r="25" spans="2:10" ht="15" customHeight="1">
      <c r="B25" s="179">
        <v>6</v>
      </c>
      <c r="C25" s="318">
        <f t="shared" si="0"/>
        <v>485</v>
      </c>
      <c r="D25" s="318"/>
      <c r="E25" s="180">
        <f t="shared" si="1"/>
        <v>10.8</v>
      </c>
      <c r="F25" s="181">
        <f t="shared" si="2"/>
        <v>2.7</v>
      </c>
      <c r="G25" s="180">
        <f t="shared" si="3"/>
        <v>3.4799999999999995</v>
      </c>
      <c r="H25" s="182">
        <f t="shared" si="4"/>
        <v>1137.521723431976</v>
      </c>
      <c r="I25" s="183">
        <f t="shared" si="4"/>
        <v>894</v>
      </c>
      <c r="J25" s="184">
        <f t="shared" si="4"/>
        <v>455.20682608443894</v>
      </c>
    </row>
    <row r="26" spans="2:10" ht="15" customHeight="1">
      <c r="B26" s="179">
        <v>8</v>
      </c>
      <c r="C26" s="318">
        <f t="shared" si="0"/>
        <v>647</v>
      </c>
      <c r="D26" s="318"/>
      <c r="E26" s="180">
        <f t="shared" si="1"/>
        <v>14.4</v>
      </c>
      <c r="F26" s="181">
        <f t="shared" si="2"/>
        <v>3.6</v>
      </c>
      <c r="G26" s="180">
        <f t="shared" si="3"/>
        <v>4.64</v>
      </c>
      <c r="H26" s="182">
        <f t="shared" si="4"/>
        <v>1516.6956312426346</v>
      </c>
      <c r="I26" s="183">
        <f t="shared" si="4"/>
        <v>1192</v>
      </c>
      <c r="J26" s="184">
        <f t="shared" si="4"/>
        <v>606.9424347792519</v>
      </c>
    </row>
    <row r="27" spans="2:10" ht="15" customHeight="1">
      <c r="B27" s="179">
        <v>10</v>
      </c>
      <c r="C27" s="318">
        <f t="shared" si="0"/>
        <v>809</v>
      </c>
      <c r="D27" s="318"/>
      <c r="E27" s="180">
        <f t="shared" si="1"/>
        <v>18</v>
      </c>
      <c r="F27" s="181">
        <f t="shared" si="2"/>
        <v>4.5</v>
      </c>
      <c r="G27" s="180">
        <f t="shared" si="3"/>
        <v>5.8</v>
      </c>
      <c r="H27" s="182">
        <f t="shared" si="4"/>
        <v>1895.8695390532932</v>
      </c>
      <c r="I27" s="183">
        <f t="shared" si="4"/>
        <v>1490</v>
      </c>
      <c r="J27" s="184">
        <f t="shared" si="4"/>
        <v>758.6780434740649</v>
      </c>
    </row>
    <row r="28" spans="2:10" ht="15" customHeight="1">
      <c r="B28" s="179">
        <v>12</v>
      </c>
      <c r="C28" s="318">
        <f t="shared" si="0"/>
        <v>971</v>
      </c>
      <c r="D28" s="318"/>
      <c r="E28" s="180">
        <f t="shared" si="1"/>
        <v>21.6</v>
      </c>
      <c r="F28" s="181">
        <f t="shared" si="2"/>
        <v>5.4</v>
      </c>
      <c r="G28" s="180">
        <f t="shared" si="3"/>
        <v>6.959999999999999</v>
      </c>
      <c r="H28" s="182">
        <f t="shared" si="4"/>
        <v>2275.043446863952</v>
      </c>
      <c r="I28" s="183">
        <f t="shared" si="4"/>
        <v>1788</v>
      </c>
      <c r="J28" s="184">
        <f t="shared" si="4"/>
        <v>910.4136521688779</v>
      </c>
    </row>
    <row r="29" spans="2:10" ht="15" customHeight="1">
      <c r="B29" s="179">
        <v>14</v>
      </c>
      <c r="C29" s="318">
        <f t="shared" si="0"/>
        <v>1133</v>
      </c>
      <c r="D29" s="318"/>
      <c r="E29" s="180">
        <f t="shared" si="1"/>
        <v>25.2</v>
      </c>
      <c r="F29" s="181">
        <f t="shared" si="2"/>
        <v>6.3</v>
      </c>
      <c r="G29" s="180">
        <f t="shared" si="3"/>
        <v>8.12</v>
      </c>
      <c r="H29" s="182">
        <f t="shared" si="4"/>
        <v>2654.2173546746108</v>
      </c>
      <c r="I29" s="183">
        <f t="shared" si="4"/>
        <v>2086</v>
      </c>
      <c r="J29" s="184">
        <f t="shared" si="4"/>
        <v>1062.1492608636909</v>
      </c>
    </row>
    <row r="30" spans="2:10" ht="15" customHeight="1">
      <c r="B30" s="179">
        <v>16</v>
      </c>
      <c r="C30" s="318">
        <f t="shared" si="0"/>
        <v>1295</v>
      </c>
      <c r="D30" s="318"/>
      <c r="E30" s="180">
        <f t="shared" si="1"/>
        <v>28.8</v>
      </c>
      <c r="F30" s="181">
        <f t="shared" si="2"/>
        <v>7.2</v>
      </c>
      <c r="G30" s="180">
        <f t="shared" si="3"/>
        <v>9.28</v>
      </c>
      <c r="H30" s="182">
        <f t="shared" si="4"/>
        <v>3033.391262485269</v>
      </c>
      <c r="I30" s="183">
        <f t="shared" si="4"/>
        <v>2384</v>
      </c>
      <c r="J30" s="184">
        <f t="shared" si="4"/>
        <v>1213.8848695585039</v>
      </c>
    </row>
    <row r="31" spans="2:10" ht="15" customHeight="1">
      <c r="B31" s="179">
        <v>18</v>
      </c>
      <c r="C31" s="318">
        <f t="shared" si="0"/>
        <v>1457</v>
      </c>
      <c r="D31" s="318"/>
      <c r="E31" s="180">
        <f t="shared" si="1"/>
        <v>32.4</v>
      </c>
      <c r="F31" s="181">
        <f t="shared" si="2"/>
        <v>8.1</v>
      </c>
      <c r="G31" s="180">
        <f t="shared" si="3"/>
        <v>10.44</v>
      </c>
      <c r="H31" s="182">
        <f t="shared" si="4"/>
        <v>3412.5651702959276</v>
      </c>
      <c r="I31" s="183">
        <f t="shared" si="4"/>
        <v>2682</v>
      </c>
      <c r="J31" s="184">
        <f t="shared" si="4"/>
        <v>1365.6204782533168</v>
      </c>
    </row>
    <row r="32" spans="2:10" ht="15" customHeight="1">
      <c r="B32" s="179">
        <v>20</v>
      </c>
      <c r="C32" s="318">
        <f t="shared" si="0"/>
        <v>1619</v>
      </c>
      <c r="D32" s="318"/>
      <c r="E32" s="180">
        <f t="shared" si="1"/>
        <v>36</v>
      </c>
      <c r="F32" s="181">
        <f t="shared" si="2"/>
        <v>9</v>
      </c>
      <c r="G32" s="180">
        <f t="shared" si="3"/>
        <v>11.6</v>
      </c>
      <c r="H32" s="182">
        <f t="shared" si="4"/>
        <v>3791.7390781065865</v>
      </c>
      <c r="I32" s="183">
        <f t="shared" si="4"/>
        <v>2980</v>
      </c>
      <c r="J32" s="184">
        <f t="shared" si="4"/>
        <v>1517.3560869481298</v>
      </c>
    </row>
    <row r="33" spans="2:10" ht="15" customHeight="1">
      <c r="B33" s="179">
        <v>22</v>
      </c>
      <c r="C33" s="318">
        <f t="shared" si="0"/>
        <v>1781</v>
      </c>
      <c r="D33" s="318"/>
      <c r="E33" s="180">
        <f t="shared" si="1"/>
        <v>39.6</v>
      </c>
      <c r="F33" s="181">
        <f t="shared" si="2"/>
        <v>9.9</v>
      </c>
      <c r="G33" s="180">
        <f t="shared" si="3"/>
        <v>12.76</v>
      </c>
      <c r="H33" s="182">
        <f t="shared" si="4"/>
        <v>4170.912985917245</v>
      </c>
      <c r="I33" s="183">
        <f t="shared" si="4"/>
        <v>3278</v>
      </c>
      <c r="J33" s="184">
        <f t="shared" si="4"/>
        <v>1669.0916956429428</v>
      </c>
    </row>
    <row r="34" spans="2:10" ht="15" customHeight="1">
      <c r="B34" s="179">
        <v>24</v>
      </c>
      <c r="C34" s="318">
        <f t="shared" si="0"/>
        <v>1943</v>
      </c>
      <c r="D34" s="318"/>
      <c r="E34" s="180">
        <f t="shared" si="1"/>
        <v>43.2</v>
      </c>
      <c r="F34" s="181">
        <f t="shared" si="2"/>
        <v>10.8</v>
      </c>
      <c r="G34" s="180">
        <f t="shared" si="3"/>
        <v>13.919999999999998</v>
      </c>
      <c r="H34" s="182">
        <f t="shared" si="4"/>
        <v>4550.086893727904</v>
      </c>
      <c r="I34" s="183">
        <f t="shared" si="4"/>
        <v>3576</v>
      </c>
      <c r="J34" s="184">
        <f t="shared" si="4"/>
        <v>1820.8273043377558</v>
      </c>
    </row>
    <row r="35" spans="2:10" ht="15" customHeight="1">
      <c r="B35" s="179">
        <v>26</v>
      </c>
      <c r="C35" s="318">
        <f t="shared" si="0"/>
        <v>2105</v>
      </c>
      <c r="D35" s="318"/>
      <c r="E35" s="180">
        <f t="shared" si="1"/>
        <v>46.800000000000004</v>
      </c>
      <c r="F35" s="181">
        <f t="shared" si="2"/>
        <v>11.700000000000001</v>
      </c>
      <c r="G35" s="180">
        <f t="shared" si="3"/>
        <v>15.079999999999998</v>
      </c>
      <c r="H35" s="182">
        <f t="shared" si="4"/>
        <v>4929.260801538562</v>
      </c>
      <c r="I35" s="183">
        <f t="shared" si="4"/>
        <v>3874</v>
      </c>
      <c r="J35" s="184">
        <f t="shared" si="4"/>
        <v>1972.5629130325688</v>
      </c>
    </row>
    <row r="36" spans="2:10" ht="15" customHeight="1">
      <c r="B36" s="179">
        <v>28</v>
      </c>
      <c r="C36" s="318">
        <f t="shared" si="0"/>
        <v>2267</v>
      </c>
      <c r="D36" s="318"/>
      <c r="E36" s="180">
        <f t="shared" si="1"/>
        <v>50.4</v>
      </c>
      <c r="F36" s="181">
        <f t="shared" si="2"/>
        <v>12.6</v>
      </c>
      <c r="G36" s="180">
        <f t="shared" si="3"/>
        <v>16.24</v>
      </c>
      <c r="H36" s="182">
        <f t="shared" si="4"/>
        <v>5308.4347093492215</v>
      </c>
      <c r="I36" s="183">
        <f t="shared" si="4"/>
        <v>4172</v>
      </c>
      <c r="J36" s="184">
        <f t="shared" si="4"/>
        <v>2124.2985217273817</v>
      </c>
    </row>
    <row r="37" spans="2:10" ht="15" customHeight="1">
      <c r="B37" s="185">
        <v>30</v>
      </c>
      <c r="C37" s="320">
        <f t="shared" si="0"/>
        <v>2429</v>
      </c>
      <c r="D37" s="320"/>
      <c r="E37" s="186">
        <f t="shared" si="1"/>
        <v>54</v>
      </c>
      <c r="F37" s="187">
        <f t="shared" si="2"/>
        <v>13.5</v>
      </c>
      <c r="G37" s="186">
        <f t="shared" si="3"/>
        <v>17.4</v>
      </c>
      <c r="H37" s="188">
        <f t="shared" si="4"/>
        <v>5687.60861715988</v>
      </c>
      <c r="I37" s="189">
        <f t="shared" si="4"/>
        <v>4470</v>
      </c>
      <c r="J37" s="190">
        <f t="shared" si="4"/>
        <v>2276.0341304221947</v>
      </c>
    </row>
    <row r="38" spans="2:10" ht="15" customHeight="1">
      <c r="B38" s="161"/>
      <c r="C38" s="161"/>
      <c r="D38" s="68"/>
      <c r="E38" s="68"/>
      <c r="F38" s="68"/>
      <c r="G38" s="162"/>
      <c r="H38" s="162"/>
      <c r="I38" s="162"/>
      <c r="J38" s="162"/>
    </row>
    <row r="39" spans="2:10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</row>
    <row r="40" spans="2:10" ht="15" customHeight="1">
      <c r="B40" s="322" t="s">
        <v>80</v>
      </c>
      <c r="C40" s="322"/>
      <c r="D40" s="322"/>
      <c r="E40" s="322"/>
      <c r="F40" s="194">
        <v>0.87</v>
      </c>
      <c r="G40" s="187">
        <v>0.75</v>
      </c>
      <c r="H40" s="187">
        <v>0.63</v>
      </c>
      <c r="I40" s="187">
        <v>0.51</v>
      </c>
      <c r="J40" s="195">
        <v>0.4</v>
      </c>
    </row>
    <row r="41" ht="15" customHeight="1">
      <c r="B41" s="168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200" t="s">
        <v>83</v>
      </c>
      <c r="C44" s="201"/>
      <c r="D44" s="198"/>
      <c r="E44" s="198"/>
      <c r="F44" s="198"/>
      <c r="G44" s="198"/>
      <c r="H44" s="198"/>
      <c r="I44" s="198"/>
      <c r="J44" s="199" t="s">
        <v>92</v>
      </c>
    </row>
    <row r="45" spans="1:10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</row>
    <row r="46" spans="1:10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</row>
    <row r="47" spans="1:10" ht="9.75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</row>
    <row r="48" spans="1:10" ht="15" customHeight="1">
      <c r="A48" s="177"/>
      <c r="B48" s="101" t="s">
        <v>85</v>
      </c>
      <c r="C48" s="98"/>
      <c r="J48" s="74"/>
    </row>
    <row r="49" spans="1:10" ht="68.25" customHeight="1">
      <c r="A49" s="178"/>
      <c r="B49" s="319" t="s">
        <v>134</v>
      </c>
      <c r="C49" s="319"/>
      <c r="D49" s="319"/>
      <c r="E49" s="319"/>
      <c r="F49" s="319"/>
      <c r="G49" s="319"/>
      <c r="H49" s="319"/>
      <c r="I49" s="319"/>
      <c r="J49" s="319"/>
    </row>
    <row r="50" spans="1:10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2">
    <mergeCell ref="C32:D32"/>
    <mergeCell ref="C33:D33"/>
    <mergeCell ref="C34:D34"/>
    <mergeCell ref="C35:D35"/>
    <mergeCell ref="B49:J49"/>
    <mergeCell ref="A50:J50"/>
    <mergeCell ref="C36:D36"/>
    <mergeCell ref="C37:D37"/>
    <mergeCell ref="B39:E39"/>
    <mergeCell ref="B40:E40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</mergeCells>
  <printOptions/>
  <pageMargins left="0.39375" right="0.19652777777777777" top="0.39375" bottom="0.39375" header="0.5118055555555556" footer="0.5118055555555556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56"/>
  <sheetViews>
    <sheetView showGridLines="0" zoomScalePageLayoutView="0" workbookViewId="0" topLeftCell="A38">
      <selection activeCell="BI12" sqref="BI12"/>
    </sheetView>
  </sheetViews>
  <sheetFormatPr defaultColWidth="9.25390625" defaultRowHeight="12.75"/>
  <cols>
    <col min="1" max="1" width="4.75390625" style="70" customWidth="1"/>
    <col min="2" max="2" width="6.75390625" style="71" customWidth="1"/>
    <col min="3" max="3" width="5.50390625" style="72" customWidth="1"/>
    <col min="4" max="4" width="5.25390625" style="70" customWidth="1"/>
    <col min="5" max="5" width="7.75390625" style="70" customWidth="1"/>
    <col min="6" max="6" width="8.25390625" style="70" customWidth="1"/>
    <col min="7" max="7" width="6.75390625" style="70" customWidth="1"/>
    <col min="8" max="8" width="8.25390625" style="70" customWidth="1"/>
    <col min="9" max="9" width="8.75390625" style="70" customWidth="1"/>
    <col min="10" max="10" width="8.25390625" style="70" customWidth="1"/>
    <col min="11" max="11" width="3.50390625" style="70" customWidth="1"/>
    <col min="12" max="30" width="1.00390625" style="70" customWidth="1"/>
    <col min="31" max="36" width="1.25" style="70" customWidth="1"/>
    <col min="37" max="38" width="0" style="70" hidden="1" customWidth="1"/>
    <col min="39" max="59" width="1.25" style="70" customWidth="1"/>
    <col min="60" max="16384" width="9.25390625" style="70" customWidth="1"/>
  </cols>
  <sheetData>
    <row r="1" ht="9.75" customHeight="1">
      <c r="C1" s="70"/>
    </row>
    <row r="2" spans="2:10" ht="12.75" customHeight="1" hidden="1">
      <c r="B2" s="73"/>
      <c r="F2" s="74" t="s">
        <v>52</v>
      </c>
      <c r="G2" s="70" t="s">
        <v>53</v>
      </c>
      <c r="H2" s="70">
        <f>SERIESSUM((H19/50),$J$11,0,1)</f>
        <v>1.2693834279176464</v>
      </c>
      <c r="I2" s="70">
        <f>SERIESSUM((I19/50),$J$11,0,1)</f>
        <v>1</v>
      </c>
      <c r="J2" s="70">
        <f>SERIESSUM((J19/50),$J$11,0,1)</f>
        <v>0.512572474877233</v>
      </c>
    </row>
    <row r="3" spans="3:10" s="25" customFormat="1" ht="12.75" customHeight="1" hidden="1">
      <c r="C3" s="24"/>
      <c r="E3" s="75"/>
      <c r="F3" s="76" t="s">
        <v>54</v>
      </c>
      <c r="G3" s="25" t="s">
        <v>55</v>
      </c>
      <c r="H3" s="25">
        <v>1</v>
      </c>
      <c r="I3" s="25">
        <v>1</v>
      </c>
      <c r="J3" s="25">
        <v>1</v>
      </c>
    </row>
    <row r="4" spans="3:5" s="25" customFormat="1" ht="12.75" customHeight="1" hidden="1">
      <c r="C4" s="24"/>
      <c r="E4" s="26"/>
    </row>
    <row r="5" spans="3:9" s="25" customFormat="1" ht="9.75" customHeight="1">
      <c r="C5" s="24"/>
      <c r="E5" s="26"/>
      <c r="I5" s="77"/>
    </row>
    <row r="6" spans="2:5" s="25" customFormat="1" ht="22.5" customHeight="1">
      <c r="B6" s="78" t="s">
        <v>98</v>
      </c>
      <c r="C6" s="24"/>
      <c r="E6" s="26"/>
    </row>
    <row r="7" spans="3:5" s="25" customFormat="1" ht="15.75" customHeight="1">
      <c r="C7" s="24"/>
      <c r="E7" s="26"/>
    </row>
    <row r="8" spans="2:10" s="25" customFormat="1" ht="12.75" customHeight="1">
      <c r="B8" s="79" t="s">
        <v>56</v>
      </c>
      <c r="C8" s="24"/>
      <c r="E8" s="26"/>
      <c r="F8" s="27"/>
      <c r="G8" s="27"/>
      <c r="H8" s="27"/>
      <c r="I8" s="28" t="s">
        <v>57</v>
      </c>
      <c r="J8" s="27"/>
    </row>
    <row r="9" spans="2:11" ht="15" customHeight="1">
      <c r="B9" s="80" t="s">
        <v>17</v>
      </c>
      <c r="C9" s="31" t="s">
        <v>18</v>
      </c>
      <c r="D9" s="30" t="s">
        <v>19</v>
      </c>
      <c r="E9" s="32" t="s">
        <v>20</v>
      </c>
      <c r="F9" s="30" t="s">
        <v>21</v>
      </c>
      <c r="G9" s="30" t="s">
        <v>22</v>
      </c>
      <c r="H9" s="30" t="s">
        <v>23</v>
      </c>
      <c r="I9" s="32" t="s">
        <v>24</v>
      </c>
      <c r="J9" s="33"/>
      <c r="K9" s="25"/>
    </row>
    <row r="10" spans="2:10" s="81" customFormat="1" ht="15" customHeight="1">
      <c r="B10" s="82" t="s">
        <v>25</v>
      </c>
      <c r="C10" s="83" t="s">
        <v>26</v>
      </c>
      <c r="D10" s="84" t="s">
        <v>27</v>
      </c>
      <c r="E10" s="84" t="s">
        <v>28</v>
      </c>
      <c r="F10" s="84" t="s">
        <v>29</v>
      </c>
      <c r="G10" s="84" t="s">
        <v>30</v>
      </c>
      <c r="H10" s="84" t="s">
        <v>31</v>
      </c>
      <c r="I10" s="84" t="s">
        <v>32</v>
      </c>
      <c r="J10" s="85" t="s">
        <v>33</v>
      </c>
    </row>
    <row r="11" spans="2:10" s="25" customFormat="1" ht="15" customHeight="1">
      <c r="B11" s="86">
        <v>350</v>
      </c>
      <c r="C11" s="87">
        <v>430</v>
      </c>
      <c r="D11" s="87">
        <v>80</v>
      </c>
      <c r="E11" s="87">
        <v>95</v>
      </c>
      <c r="F11" s="88">
        <v>1.2</v>
      </c>
      <c r="G11" s="88">
        <v>0.3</v>
      </c>
      <c r="H11" s="88">
        <v>0.4</v>
      </c>
      <c r="I11" s="89">
        <v>90</v>
      </c>
      <c r="J11" s="90">
        <v>1.3083</v>
      </c>
    </row>
    <row r="12" spans="2:11" ht="15" customHeight="1">
      <c r="B12" s="91" t="s">
        <v>34</v>
      </c>
      <c r="C12" s="92" t="s">
        <v>34</v>
      </c>
      <c r="D12" s="93" t="s">
        <v>34</v>
      </c>
      <c r="E12" s="93" t="s">
        <v>34</v>
      </c>
      <c r="F12" s="93" t="s">
        <v>35</v>
      </c>
      <c r="G12" s="93" t="s">
        <v>36</v>
      </c>
      <c r="H12" s="93" t="s">
        <v>58</v>
      </c>
      <c r="I12" s="93" t="s">
        <v>38</v>
      </c>
      <c r="J12" s="94" t="s">
        <v>25</v>
      </c>
      <c r="K12" s="25"/>
    </row>
    <row r="13" spans="2:30" s="25" customFormat="1" ht="15" customHeight="1">
      <c r="B13" s="207">
        <f>E11*C11*D11/1000000000</f>
        <v>0.003268</v>
      </c>
      <c r="C13" s="208" t="s">
        <v>101</v>
      </c>
      <c r="D13" s="95"/>
      <c r="E13" s="95"/>
      <c r="F13" s="95"/>
      <c r="G13" s="95"/>
      <c r="H13" s="95"/>
      <c r="J13" s="96"/>
      <c r="L13" s="81"/>
      <c r="M13" s="81"/>
      <c r="N13" s="81"/>
      <c r="O13" s="81"/>
      <c r="P13" s="81"/>
      <c r="Q13" s="81"/>
      <c r="R13" s="81"/>
      <c r="S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2:30" ht="15" customHeight="1">
      <c r="B14" s="97"/>
      <c r="C14" s="98"/>
      <c r="D14" s="73"/>
      <c r="E14" s="73"/>
      <c r="F14" s="73"/>
      <c r="I14" s="203" t="s">
        <v>59</v>
      </c>
      <c r="J14" s="99" t="s">
        <v>60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2:30" s="100" customFormat="1" ht="15" customHeight="1">
      <c r="B15" s="101" t="s">
        <v>61</v>
      </c>
      <c r="C15" s="22"/>
      <c r="D15" s="22"/>
      <c r="E15" s="22"/>
      <c r="F15" s="22"/>
      <c r="G15" s="25"/>
      <c r="H15" s="25" t="s">
        <v>62</v>
      </c>
      <c r="I15" s="204" t="s">
        <v>63</v>
      </c>
      <c r="J15" s="102" t="s">
        <v>64</v>
      </c>
      <c r="K15" s="25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0" s="25" customFormat="1" ht="15" customHeight="1">
      <c r="B16" s="103"/>
      <c r="C16" s="104"/>
      <c r="D16" s="104"/>
      <c r="E16" s="104"/>
      <c r="F16" s="105" t="s">
        <v>65</v>
      </c>
      <c r="G16" s="106" t="s">
        <v>66</v>
      </c>
      <c r="H16" s="107">
        <v>90</v>
      </c>
      <c r="I16" s="108">
        <v>75</v>
      </c>
      <c r="J16" s="109">
        <v>55</v>
      </c>
    </row>
    <row r="17" spans="2:30" s="25" customFormat="1" ht="15" customHeight="1">
      <c r="B17" s="110"/>
      <c r="C17" s="111"/>
      <c r="D17" s="95"/>
      <c r="E17" s="95"/>
      <c r="F17" s="112" t="s">
        <v>67</v>
      </c>
      <c r="G17" s="113" t="s">
        <v>68</v>
      </c>
      <c r="H17" s="87">
        <v>70</v>
      </c>
      <c r="I17" s="114">
        <v>65</v>
      </c>
      <c r="J17" s="115">
        <v>45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s="25" customFormat="1" ht="15" customHeight="1">
      <c r="B18" s="116"/>
      <c r="C18" s="95"/>
      <c r="D18" s="95"/>
      <c r="E18" s="95"/>
      <c r="F18" s="112" t="s">
        <v>69</v>
      </c>
      <c r="G18" s="113" t="s">
        <v>70</v>
      </c>
      <c r="H18" s="89">
        <v>20</v>
      </c>
      <c r="I18" s="117">
        <v>20</v>
      </c>
      <c r="J18" s="118">
        <v>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25" customFormat="1" ht="15" customHeight="1">
      <c r="B19" s="119"/>
      <c r="C19" s="120"/>
      <c r="D19" s="121"/>
      <c r="E19" s="122"/>
      <c r="F19" s="123" t="s">
        <v>71</v>
      </c>
      <c r="G19" s="124" t="s">
        <v>72</v>
      </c>
      <c r="H19" s="125">
        <f>((H16+H17)/2)-H18</f>
        <v>60</v>
      </c>
      <c r="I19" s="126">
        <f>((I16+I17)/2)-I18</f>
        <v>50</v>
      </c>
      <c r="J19" s="127">
        <f>((J16+J17)/2)-J18</f>
        <v>30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32" s="25" customFormat="1" ht="15" customHeight="1">
      <c r="B20" s="128" t="s">
        <v>73</v>
      </c>
      <c r="C20" s="315" t="s">
        <v>19</v>
      </c>
      <c r="D20" s="315"/>
      <c r="E20" s="129" t="s">
        <v>21</v>
      </c>
      <c r="F20" s="130" t="s">
        <v>30</v>
      </c>
      <c r="G20" s="131" t="s">
        <v>31</v>
      </c>
      <c r="H20" s="129" t="s">
        <v>32</v>
      </c>
      <c r="I20" s="132" t="s">
        <v>32</v>
      </c>
      <c r="J20" s="133" t="s">
        <v>32</v>
      </c>
      <c r="L20" s="324" t="s">
        <v>77</v>
      </c>
      <c r="M20" s="324"/>
      <c r="N20" s="324"/>
      <c r="O20" s="324"/>
      <c r="P20" s="324"/>
      <c r="Q20" s="324"/>
      <c r="R20" s="324"/>
      <c r="S20" s="324"/>
      <c r="T20" s="20"/>
      <c r="U20" s="20"/>
      <c r="V20" s="324" t="s">
        <v>78</v>
      </c>
      <c r="W20" s="324"/>
      <c r="X20" s="324"/>
      <c r="Y20" s="324"/>
      <c r="Z20" s="324"/>
      <c r="AA20" s="324"/>
      <c r="AB20" s="324"/>
      <c r="AC20" s="324"/>
      <c r="AD20" s="20"/>
      <c r="AE20" s="20"/>
      <c r="AF20" s="70"/>
    </row>
    <row r="21" spans="2:34" s="81" customFormat="1" ht="15" customHeight="1" thickBot="1">
      <c r="B21" s="134" t="s">
        <v>74</v>
      </c>
      <c r="C21" s="316" t="s">
        <v>75</v>
      </c>
      <c r="D21" s="316"/>
      <c r="E21" s="136" t="s">
        <v>35</v>
      </c>
      <c r="F21" s="136" t="s">
        <v>36</v>
      </c>
      <c r="G21" s="137" t="s">
        <v>58</v>
      </c>
      <c r="H21" s="135" t="s">
        <v>76</v>
      </c>
      <c r="I21" s="138" t="s">
        <v>76</v>
      </c>
      <c r="J21" s="139" t="s">
        <v>76</v>
      </c>
      <c r="K21" s="140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141"/>
      <c r="AA21" s="141"/>
      <c r="AB21" s="141"/>
      <c r="AC21" s="141"/>
      <c r="AD21" s="141"/>
      <c r="AE21" s="141"/>
      <c r="AF21" s="141"/>
      <c r="AG21" s="141"/>
      <c r="AH21" s="141"/>
    </row>
    <row r="22" spans="2:31" ht="15" customHeight="1">
      <c r="B22" s="179">
        <v>1</v>
      </c>
      <c r="C22" s="317">
        <f aca="true" t="shared" si="0" ref="C22:C37">$D$11*B22+B22-1</f>
        <v>80</v>
      </c>
      <c r="D22" s="317"/>
      <c r="E22" s="180">
        <f aca="true" t="shared" si="1" ref="E22:E37">$F$11*B22</f>
        <v>1.2</v>
      </c>
      <c r="F22" s="181">
        <f aca="true" t="shared" si="2" ref="F22:F37">$G$11*B22</f>
        <v>0.3</v>
      </c>
      <c r="G22" s="180">
        <f aca="true" t="shared" si="3" ref="G22:G37">$H$11*B22</f>
        <v>0.4</v>
      </c>
      <c r="H22" s="182">
        <f aca="true" t="shared" si="4" ref="H22:J37">$I$11*H$2*H$3*$B22</f>
        <v>114.24450851258817</v>
      </c>
      <c r="I22" s="183">
        <f t="shared" si="4"/>
        <v>90</v>
      </c>
      <c r="J22" s="184">
        <f t="shared" si="4"/>
        <v>46.13152273895097</v>
      </c>
      <c r="K22" s="20"/>
      <c r="L22" s="323"/>
      <c r="M22" s="323"/>
      <c r="N22" s="323"/>
      <c r="O22" s="323"/>
      <c r="P22" s="323"/>
      <c r="Q22" s="323"/>
      <c r="R22" s="323"/>
      <c r="S22" s="323"/>
      <c r="T22" s="20"/>
      <c r="U22" s="20"/>
      <c r="V22" s="323"/>
      <c r="W22" s="323"/>
      <c r="X22" s="323"/>
      <c r="Y22" s="323"/>
      <c r="Z22" s="323"/>
      <c r="AA22" s="323"/>
      <c r="AB22" s="323"/>
      <c r="AC22" s="323"/>
      <c r="AD22" s="20"/>
      <c r="AE22" s="20"/>
    </row>
    <row r="23" spans="2:13" ht="15" customHeight="1">
      <c r="B23" s="179">
        <v>2</v>
      </c>
      <c r="C23" s="318">
        <f t="shared" si="0"/>
        <v>161</v>
      </c>
      <c r="D23" s="318"/>
      <c r="E23" s="180">
        <f t="shared" si="1"/>
        <v>2.4</v>
      </c>
      <c r="F23" s="181">
        <f t="shared" si="2"/>
        <v>0.6</v>
      </c>
      <c r="G23" s="180">
        <f t="shared" si="3"/>
        <v>0.8</v>
      </c>
      <c r="H23" s="182">
        <f t="shared" si="4"/>
        <v>228.48901702517634</v>
      </c>
      <c r="I23" s="183">
        <f t="shared" si="4"/>
        <v>180</v>
      </c>
      <c r="J23" s="184">
        <f t="shared" si="4"/>
        <v>92.26304547790194</v>
      </c>
      <c r="K23" s="20"/>
      <c r="L23" s="20"/>
      <c r="M23" s="20"/>
    </row>
    <row r="24" spans="2:13" ht="15" customHeight="1">
      <c r="B24" s="179">
        <v>4</v>
      </c>
      <c r="C24" s="318">
        <f t="shared" si="0"/>
        <v>323</v>
      </c>
      <c r="D24" s="318"/>
      <c r="E24" s="180">
        <f t="shared" si="1"/>
        <v>4.8</v>
      </c>
      <c r="F24" s="181">
        <f t="shared" si="2"/>
        <v>1.2</v>
      </c>
      <c r="G24" s="180">
        <f t="shared" si="3"/>
        <v>1.6</v>
      </c>
      <c r="H24" s="182">
        <f t="shared" si="4"/>
        <v>456.9780340503527</v>
      </c>
      <c r="I24" s="183">
        <f t="shared" si="4"/>
        <v>360</v>
      </c>
      <c r="J24" s="184">
        <f t="shared" si="4"/>
        <v>184.52609095580388</v>
      </c>
      <c r="K24" s="20"/>
      <c r="L24" s="20"/>
      <c r="M24" s="20"/>
    </row>
    <row r="25" spans="2:13" ht="15" customHeight="1">
      <c r="B25" s="179">
        <v>6</v>
      </c>
      <c r="C25" s="318">
        <f t="shared" si="0"/>
        <v>485</v>
      </c>
      <c r="D25" s="318"/>
      <c r="E25" s="180">
        <f t="shared" si="1"/>
        <v>7.199999999999999</v>
      </c>
      <c r="F25" s="181">
        <f t="shared" si="2"/>
        <v>1.7999999999999998</v>
      </c>
      <c r="G25" s="180">
        <f t="shared" si="3"/>
        <v>2.4000000000000004</v>
      </c>
      <c r="H25" s="182">
        <f t="shared" si="4"/>
        <v>685.4670510755291</v>
      </c>
      <c r="I25" s="183">
        <f t="shared" si="4"/>
        <v>540</v>
      </c>
      <c r="J25" s="184">
        <f t="shared" si="4"/>
        <v>276.78913643370583</v>
      </c>
      <c r="K25" s="20"/>
      <c r="L25" s="20"/>
      <c r="M25" s="20"/>
    </row>
    <row r="26" spans="2:13" ht="15" customHeight="1">
      <c r="B26" s="179">
        <v>8</v>
      </c>
      <c r="C26" s="318">
        <f t="shared" si="0"/>
        <v>647</v>
      </c>
      <c r="D26" s="318"/>
      <c r="E26" s="180">
        <f t="shared" si="1"/>
        <v>9.6</v>
      </c>
      <c r="F26" s="181">
        <f t="shared" si="2"/>
        <v>2.4</v>
      </c>
      <c r="G26" s="180">
        <f t="shared" si="3"/>
        <v>3.2</v>
      </c>
      <c r="H26" s="182">
        <f t="shared" si="4"/>
        <v>913.9560681007054</v>
      </c>
      <c r="I26" s="183">
        <f t="shared" si="4"/>
        <v>720</v>
      </c>
      <c r="J26" s="184">
        <f t="shared" si="4"/>
        <v>369.05218191160776</v>
      </c>
      <c r="K26" s="20"/>
      <c r="L26" s="20"/>
      <c r="M26" s="20"/>
    </row>
    <row r="27" spans="2:14" ht="15" customHeight="1">
      <c r="B27" s="179">
        <v>10</v>
      </c>
      <c r="C27" s="318">
        <f t="shared" si="0"/>
        <v>809</v>
      </c>
      <c r="D27" s="318"/>
      <c r="E27" s="180">
        <f t="shared" si="1"/>
        <v>12</v>
      </c>
      <c r="F27" s="181">
        <f t="shared" si="2"/>
        <v>3</v>
      </c>
      <c r="G27" s="180">
        <f t="shared" si="3"/>
        <v>4</v>
      </c>
      <c r="H27" s="182">
        <f t="shared" si="4"/>
        <v>1142.4450851258816</v>
      </c>
      <c r="I27" s="183">
        <f t="shared" si="4"/>
        <v>900</v>
      </c>
      <c r="J27" s="184">
        <f t="shared" si="4"/>
        <v>461.3152273895097</v>
      </c>
      <c r="K27" s="20"/>
      <c r="L27" s="20"/>
      <c r="M27" s="20"/>
      <c r="N27" s="21"/>
    </row>
    <row r="28" spans="2:14" ht="15" customHeight="1">
      <c r="B28" s="179">
        <v>12</v>
      </c>
      <c r="C28" s="318">
        <f t="shared" si="0"/>
        <v>971</v>
      </c>
      <c r="D28" s="318"/>
      <c r="E28" s="180">
        <f t="shared" si="1"/>
        <v>14.399999999999999</v>
      </c>
      <c r="F28" s="181">
        <f t="shared" si="2"/>
        <v>3.5999999999999996</v>
      </c>
      <c r="G28" s="180">
        <f t="shared" si="3"/>
        <v>4.800000000000001</v>
      </c>
      <c r="H28" s="182">
        <f t="shared" si="4"/>
        <v>1370.9341021510581</v>
      </c>
      <c r="I28" s="183">
        <f t="shared" si="4"/>
        <v>1080</v>
      </c>
      <c r="J28" s="184">
        <f t="shared" si="4"/>
        <v>553.5782728674117</v>
      </c>
      <c r="K28" s="20"/>
      <c r="L28" s="20"/>
      <c r="M28" s="20"/>
      <c r="N28" s="21"/>
    </row>
    <row r="29" spans="2:14" ht="15" customHeight="1">
      <c r="B29" s="179">
        <v>14</v>
      </c>
      <c r="C29" s="318">
        <f t="shared" si="0"/>
        <v>1133</v>
      </c>
      <c r="D29" s="318"/>
      <c r="E29" s="180">
        <f t="shared" si="1"/>
        <v>16.8</v>
      </c>
      <c r="F29" s="181">
        <f t="shared" si="2"/>
        <v>4.2</v>
      </c>
      <c r="G29" s="180">
        <f t="shared" si="3"/>
        <v>5.6000000000000005</v>
      </c>
      <c r="H29" s="182">
        <f t="shared" si="4"/>
        <v>1599.4231191762344</v>
      </c>
      <c r="I29" s="183">
        <f t="shared" si="4"/>
        <v>1260</v>
      </c>
      <c r="J29" s="184">
        <f t="shared" si="4"/>
        <v>645.8413183453135</v>
      </c>
      <c r="K29" s="20"/>
      <c r="L29" s="20"/>
      <c r="M29" s="20"/>
      <c r="N29" s="21"/>
    </row>
    <row r="30" spans="2:14" ht="15" customHeight="1">
      <c r="B30" s="179">
        <v>16</v>
      </c>
      <c r="C30" s="318">
        <f t="shared" si="0"/>
        <v>1295</v>
      </c>
      <c r="D30" s="318"/>
      <c r="E30" s="180">
        <f t="shared" si="1"/>
        <v>19.2</v>
      </c>
      <c r="F30" s="181">
        <f t="shared" si="2"/>
        <v>4.8</v>
      </c>
      <c r="G30" s="180">
        <f t="shared" si="3"/>
        <v>6.4</v>
      </c>
      <c r="H30" s="182">
        <f t="shared" si="4"/>
        <v>1827.9121362014107</v>
      </c>
      <c r="I30" s="183">
        <f t="shared" si="4"/>
        <v>1440</v>
      </c>
      <c r="J30" s="184">
        <f t="shared" si="4"/>
        <v>738.1043638232155</v>
      </c>
      <c r="K30" s="20"/>
      <c r="L30" s="20"/>
      <c r="M30" s="20"/>
      <c r="N30" s="21"/>
    </row>
    <row r="31" spans="2:14" ht="15" customHeight="1">
      <c r="B31" s="179">
        <v>18</v>
      </c>
      <c r="C31" s="318">
        <f t="shared" si="0"/>
        <v>1457</v>
      </c>
      <c r="D31" s="318"/>
      <c r="E31" s="180">
        <f t="shared" si="1"/>
        <v>21.599999999999998</v>
      </c>
      <c r="F31" s="181">
        <f t="shared" si="2"/>
        <v>5.3999999999999995</v>
      </c>
      <c r="G31" s="180">
        <f t="shared" si="3"/>
        <v>7.2</v>
      </c>
      <c r="H31" s="182">
        <f t="shared" si="4"/>
        <v>2056.401153226587</v>
      </c>
      <c r="I31" s="183">
        <f t="shared" si="4"/>
        <v>1620</v>
      </c>
      <c r="J31" s="184">
        <f t="shared" si="4"/>
        <v>830.3674093011175</v>
      </c>
      <c r="K31" s="20"/>
      <c r="L31" s="20"/>
      <c r="M31" s="20"/>
      <c r="N31" s="21"/>
    </row>
    <row r="32" spans="2:14" ht="15" customHeight="1">
      <c r="B32" s="179">
        <v>20</v>
      </c>
      <c r="C32" s="318">
        <f t="shared" si="0"/>
        <v>1619</v>
      </c>
      <c r="D32" s="318"/>
      <c r="E32" s="180">
        <f t="shared" si="1"/>
        <v>24</v>
      </c>
      <c r="F32" s="181">
        <f t="shared" si="2"/>
        <v>6</v>
      </c>
      <c r="G32" s="180">
        <f t="shared" si="3"/>
        <v>8</v>
      </c>
      <c r="H32" s="182">
        <f t="shared" si="4"/>
        <v>2284.8901702517633</v>
      </c>
      <c r="I32" s="183">
        <f t="shared" si="4"/>
        <v>1800</v>
      </c>
      <c r="J32" s="184">
        <f t="shared" si="4"/>
        <v>922.6304547790194</v>
      </c>
      <c r="K32" s="20"/>
      <c r="L32" s="20"/>
      <c r="M32" s="20"/>
      <c r="N32" s="21"/>
    </row>
    <row r="33" spans="2:14" ht="15" customHeight="1">
      <c r="B33" s="179">
        <v>22</v>
      </c>
      <c r="C33" s="318">
        <f t="shared" si="0"/>
        <v>1781</v>
      </c>
      <c r="D33" s="318"/>
      <c r="E33" s="180">
        <f t="shared" si="1"/>
        <v>26.4</v>
      </c>
      <c r="F33" s="181">
        <f t="shared" si="2"/>
        <v>6.6</v>
      </c>
      <c r="G33" s="180">
        <f t="shared" si="3"/>
        <v>8.8</v>
      </c>
      <c r="H33" s="182">
        <f t="shared" si="4"/>
        <v>2513.37918727694</v>
      </c>
      <c r="I33" s="183">
        <f t="shared" si="4"/>
        <v>1980</v>
      </c>
      <c r="J33" s="184">
        <f t="shared" si="4"/>
        <v>1014.8935002569214</v>
      </c>
      <c r="K33" s="20"/>
      <c r="L33" s="20"/>
      <c r="M33" s="20"/>
      <c r="N33" s="21"/>
    </row>
    <row r="34" spans="2:14" ht="15" customHeight="1">
      <c r="B34" s="179">
        <v>24</v>
      </c>
      <c r="C34" s="318">
        <f t="shared" si="0"/>
        <v>1943</v>
      </c>
      <c r="D34" s="318"/>
      <c r="E34" s="180">
        <f t="shared" si="1"/>
        <v>28.799999999999997</v>
      </c>
      <c r="F34" s="181">
        <f t="shared" si="2"/>
        <v>7.199999999999999</v>
      </c>
      <c r="G34" s="180">
        <f t="shared" si="3"/>
        <v>9.600000000000001</v>
      </c>
      <c r="H34" s="182">
        <f t="shared" si="4"/>
        <v>2741.8682043021163</v>
      </c>
      <c r="I34" s="183">
        <f t="shared" si="4"/>
        <v>2160</v>
      </c>
      <c r="J34" s="184">
        <f t="shared" si="4"/>
        <v>1107.1565457348233</v>
      </c>
      <c r="K34" s="20"/>
      <c r="L34" s="20"/>
      <c r="M34" s="20"/>
      <c r="N34" s="21"/>
    </row>
    <row r="35" spans="2:14" ht="15" customHeight="1">
      <c r="B35" s="179">
        <v>26</v>
      </c>
      <c r="C35" s="318">
        <f t="shared" si="0"/>
        <v>2105</v>
      </c>
      <c r="D35" s="318"/>
      <c r="E35" s="180">
        <f t="shared" si="1"/>
        <v>31.2</v>
      </c>
      <c r="F35" s="181">
        <f t="shared" si="2"/>
        <v>7.8</v>
      </c>
      <c r="G35" s="180">
        <f t="shared" si="3"/>
        <v>10.4</v>
      </c>
      <c r="H35" s="182">
        <f t="shared" si="4"/>
        <v>2970.3572213272923</v>
      </c>
      <c r="I35" s="183">
        <f t="shared" si="4"/>
        <v>2340</v>
      </c>
      <c r="J35" s="184">
        <f t="shared" si="4"/>
        <v>1199.4195912127252</v>
      </c>
      <c r="K35" s="20"/>
      <c r="L35" s="20"/>
      <c r="M35" s="20"/>
      <c r="N35" s="21"/>
    </row>
    <row r="36" spans="2:32" ht="15" customHeight="1">
      <c r="B36" s="179">
        <v>28</v>
      </c>
      <c r="C36" s="318">
        <f t="shared" si="0"/>
        <v>2267</v>
      </c>
      <c r="D36" s="318"/>
      <c r="E36" s="180">
        <f t="shared" si="1"/>
        <v>33.6</v>
      </c>
      <c r="F36" s="181">
        <f t="shared" si="2"/>
        <v>8.4</v>
      </c>
      <c r="G36" s="180">
        <f t="shared" si="3"/>
        <v>11.200000000000001</v>
      </c>
      <c r="H36" s="182">
        <f t="shared" si="4"/>
        <v>3198.846238352469</v>
      </c>
      <c r="I36" s="183">
        <f t="shared" si="4"/>
        <v>2520</v>
      </c>
      <c r="J36" s="184">
        <f t="shared" si="4"/>
        <v>1291.682636690627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1"/>
    </row>
    <row r="37" spans="2:32" ht="15" customHeight="1">
      <c r="B37" s="185">
        <v>30</v>
      </c>
      <c r="C37" s="320">
        <f t="shared" si="0"/>
        <v>2429</v>
      </c>
      <c r="D37" s="320"/>
      <c r="E37" s="186">
        <f t="shared" si="1"/>
        <v>36</v>
      </c>
      <c r="F37" s="187">
        <f t="shared" si="2"/>
        <v>9</v>
      </c>
      <c r="G37" s="186">
        <f t="shared" si="3"/>
        <v>12</v>
      </c>
      <c r="H37" s="188">
        <f t="shared" si="4"/>
        <v>3427.335255377645</v>
      </c>
      <c r="I37" s="189">
        <f t="shared" si="4"/>
        <v>2700</v>
      </c>
      <c r="J37" s="190">
        <f t="shared" si="4"/>
        <v>1383.9456821685292</v>
      </c>
      <c r="K37" s="25"/>
      <c r="AD37" s="20"/>
      <c r="AE37" s="20"/>
      <c r="AF37" s="21"/>
    </row>
    <row r="38" spans="2:32" ht="15" customHeight="1">
      <c r="B38" s="161"/>
      <c r="C38" s="161"/>
      <c r="D38" s="68"/>
      <c r="E38" s="68"/>
      <c r="F38" s="68"/>
      <c r="G38" s="162"/>
      <c r="H38" s="162"/>
      <c r="I38" s="162"/>
      <c r="J38" s="162"/>
      <c r="K38" s="25"/>
      <c r="AD38" s="20"/>
      <c r="AE38" s="20"/>
      <c r="AF38" s="21"/>
    </row>
    <row r="39" spans="2:32" ht="15" customHeight="1">
      <c r="B39" s="321" t="s">
        <v>79</v>
      </c>
      <c r="C39" s="321"/>
      <c r="D39" s="321"/>
      <c r="E39" s="321"/>
      <c r="F39" s="191">
        <v>45</v>
      </c>
      <c r="G39" s="192">
        <v>40</v>
      </c>
      <c r="H39" s="192">
        <v>35</v>
      </c>
      <c r="I39" s="192">
        <v>30</v>
      </c>
      <c r="J39" s="193">
        <v>25</v>
      </c>
      <c r="K39" s="25"/>
      <c r="AD39" s="20"/>
      <c r="AE39" s="20"/>
      <c r="AF39" s="21"/>
    </row>
    <row r="40" spans="2:32" ht="15" customHeight="1">
      <c r="B40" s="322" t="s">
        <v>94</v>
      </c>
      <c r="C40" s="322"/>
      <c r="D40" s="322"/>
      <c r="E40" s="322"/>
      <c r="F40" s="194">
        <v>0.87</v>
      </c>
      <c r="G40" s="187">
        <v>0.74</v>
      </c>
      <c r="H40" s="187">
        <v>0.62</v>
      </c>
      <c r="I40" s="187">
        <v>0.51</v>
      </c>
      <c r="J40" s="195">
        <v>0.4</v>
      </c>
      <c r="K40" s="25"/>
      <c r="AD40" s="20"/>
      <c r="AE40" s="20"/>
      <c r="AF40" s="21"/>
    </row>
    <row r="41" spans="2:30" ht="15" customHeight="1">
      <c r="B41" s="168"/>
      <c r="K41" s="25"/>
      <c r="AD41" s="25"/>
    </row>
    <row r="42" spans="1:10" ht="15" customHeight="1">
      <c r="A42" s="169"/>
      <c r="B42" s="196" t="s">
        <v>44</v>
      </c>
      <c r="C42" s="197"/>
      <c r="D42" s="198"/>
      <c r="E42" s="198"/>
      <c r="F42" s="198"/>
      <c r="G42" s="198"/>
      <c r="H42" s="198"/>
      <c r="I42" s="198"/>
      <c r="J42" s="199" t="s">
        <v>88</v>
      </c>
    </row>
    <row r="43" spans="1:10" ht="15" customHeight="1">
      <c r="A43" s="169"/>
      <c r="B43" s="196" t="s">
        <v>45</v>
      </c>
      <c r="C43" s="197"/>
      <c r="D43" s="198"/>
      <c r="E43" s="198"/>
      <c r="F43" s="198"/>
      <c r="G43" s="198"/>
      <c r="H43" s="198"/>
      <c r="I43" s="198"/>
      <c r="J43" s="199" t="s">
        <v>46</v>
      </c>
    </row>
    <row r="44" spans="1:10" ht="15" customHeight="1">
      <c r="A44" s="169"/>
      <c r="B44" s="196" t="s">
        <v>83</v>
      </c>
      <c r="C44" s="197"/>
      <c r="D44" s="198"/>
      <c r="E44" s="198"/>
      <c r="F44" s="198"/>
      <c r="G44" s="198"/>
      <c r="H44" s="198"/>
      <c r="I44" s="198"/>
      <c r="J44" s="199" t="s">
        <v>89</v>
      </c>
    </row>
    <row r="45" spans="1:37" ht="15" customHeight="1">
      <c r="A45" s="169"/>
      <c r="B45" s="200" t="s">
        <v>48</v>
      </c>
      <c r="C45" s="201"/>
      <c r="D45" s="198"/>
      <c r="E45" s="198"/>
      <c r="F45" s="198"/>
      <c r="G45" s="198"/>
      <c r="H45" s="198"/>
      <c r="I45" s="198"/>
      <c r="J45" s="199" t="s">
        <v>49</v>
      </c>
      <c r="AF45" s="176" t="s">
        <v>41</v>
      </c>
      <c r="AG45" s="176"/>
      <c r="AH45" s="176"/>
      <c r="AI45" s="176"/>
      <c r="AJ45" s="176"/>
      <c r="AK45" s="176"/>
    </row>
    <row r="46" spans="1:37" ht="15" customHeight="1">
      <c r="A46" s="177"/>
      <c r="B46" s="200" t="s">
        <v>50</v>
      </c>
      <c r="C46" s="197"/>
      <c r="D46" s="198"/>
      <c r="E46" s="198"/>
      <c r="F46" s="198"/>
      <c r="G46" s="198"/>
      <c r="H46" s="198"/>
      <c r="I46" s="198"/>
      <c r="J46" s="199" t="s">
        <v>51</v>
      </c>
      <c r="AF46" s="176"/>
      <c r="AG46" s="176"/>
      <c r="AH46" s="176"/>
      <c r="AI46" s="176"/>
      <c r="AJ46" s="176"/>
      <c r="AK46" s="176"/>
    </row>
    <row r="47" spans="1:37" ht="9" customHeight="1">
      <c r="A47" s="177"/>
      <c r="B47" s="67"/>
      <c r="C47" s="67"/>
      <c r="D47" s="68"/>
      <c r="E47" s="68"/>
      <c r="F47" s="68"/>
      <c r="G47" s="68"/>
      <c r="H47" s="68"/>
      <c r="I47" s="68"/>
      <c r="J47" s="69"/>
      <c r="AF47" s="299"/>
      <c r="AG47" s="299"/>
      <c r="AH47" s="299"/>
      <c r="AI47" s="299"/>
      <c r="AJ47" s="176"/>
      <c r="AK47" s="176"/>
    </row>
    <row r="48" spans="1:37" ht="15" customHeight="1">
      <c r="A48" s="177"/>
      <c r="B48" s="101" t="s">
        <v>85</v>
      </c>
      <c r="C48" s="98"/>
      <c r="J48" s="74"/>
      <c r="AF48" s="299"/>
      <c r="AG48" s="299"/>
      <c r="AH48" s="299"/>
      <c r="AI48" s="299"/>
      <c r="AJ48" s="176"/>
      <c r="AK48" s="176"/>
    </row>
    <row r="49" spans="1:37" ht="107.25" customHeight="1">
      <c r="A49" s="178"/>
      <c r="B49" s="319" t="s">
        <v>99</v>
      </c>
      <c r="C49" s="319"/>
      <c r="D49" s="319"/>
      <c r="E49" s="319"/>
      <c r="F49" s="319"/>
      <c r="G49" s="319"/>
      <c r="H49" s="319"/>
      <c r="I49" s="319"/>
      <c r="J49" s="319"/>
      <c r="AF49" s="299"/>
      <c r="AG49" s="299"/>
      <c r="AH49" s="299"/>
      <c r="AI49" s="299"/>
      <c r="AJ49" s="176"/>
      <c r="AK49" s="176"/>
    </row>
    <row r="50" spans="1:35" ht="9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F50" s="299"/>
      <c r="AG50" s="299"/>
      <c r="AH50" s="299"/>
      <c r="AI50" s="299"/>
    </row>
    <row r="51" ht="9.75">
      <c r="A51" s="177"/>
    </row>
    <row r="52" ht="9.75">
      <c r="A52" s="177"/>
    </row>
    <row r="53" ht="9.75">
      <c r="A53" s="177"/>
    </row>
    <row r="54" ht="9.75">
      <c r="A54" s="177"/>
    </row>
    <row r="55" ht="9.75">
      <c r="A55" s="177"/>
    </row>
    <row r="56" ht="9.75">
      <c r="A56" s="177"/>
    </row>
  </sheetData>
  <sheetProtection/>
  <mergeCells count="28">
    <mergeCell ref="C35:D35"/>
    <mergeCell ref="AF47:AI50"/>
    <mergeCell ref="B49:J49"/>
    <mergeCell ref="A50:L50"/>
    <mergeCell ref="C36:D36"/>
    <mergeCell ref="C37:D37"/>
    <mergeCell ref="B39:E39"/>
    <mergeCell ref="B40:E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20:D20"/>
    <mergeCell ref="L20:S20"/>
    <mergeCell ref="V20:AC20"/>
    <mergeCell ref="C21:D21"/>
    <mergeCell ref="L21:Y21"/>
    <mergeCell ref="C22:D22"/>
    <mergeCell ref="L22:S22"/>
    <mergeCell ref="V22:AC22"/>
  </mergeCells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Windows User</cp:lastModifiedBy>
  <cp:lastPrinted>2010-10-06T06:43:28Z</cp:lastPrinted>
  <dcterms:created xsi:type="dcterms:W3CDTF">2010-01-23T17:56:46Z</dcterms:created>
  <dcterms:modified xsi:type="dcterms:W3CDTF">2020-01-08T15:47:08Z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